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23580" windowHeight="13680" activeTab="7"/>
  </bookViews>
  <sheets>
    <sheet name="4.2.1.2" sheetId="1" r:id="rId1"/>
    <sheet name=" 4.2.1.2  (2)" sheetId="4" r:id="rId2"/>
    <sheet name="Abb 4.1 bzw. jetzt 4.2" sheetId="2" r:id="rId3"/>
    <sheet name="4.2.2.1 -Tab4.2alt-" sheetId="5" r:id="rId4"/>
    <sheet name="4.2.2.2 - Tab4.3alt-" sheetId="3" r:id="rId5"/>
    <sheet name="4.3.1.1 Tab4.4alt" sheetId="6" r:id="rId6"/>
    <sheet name="4.3.1.3 Tab4.5alt" sheetId="8" r:id="rId7"/>
    <sheet name="Kühlschrankbeispiel" sheetId="7" r:id="rId8"/>
  </sheets>
  <calcPr calcId="145621"/>
</workbook>
</file>

<file path=xl/calcChain.xml><?xml version="1.0" encoding="utf-8"?>
<calcChain xmlns="http://schemas.openxmlformats.org/spreadsheetml/2006/main">
  <c r="M27" i="8" l="1"/>
  <c r="N27" i="8"/>
  <c r="O27" i="8"/>
  <c r="L27" i="8"/>
  <c r="N19" i="8"/>
  <c r="M18" i="8"/>
  <c r="D29" i="8"/>
  <c r="C30" i="8" s="1"/>
  <c r="E29" i="8"/>
  <c r="F29" i="8"/>
  <c r="C29" i="8"/>
  <c r="J8" i="8"/>
  <c r="J9" i="8"/>
  <c r="J7" i="8"/>
  <c r="I8" i="8"/>
  <c r="I9" i="8"/>
  <c r="I7" i="8"/>
  <c r="O26" i="8"/>
  <c r="N26" i="8"/>
  <c r="M26" i="8"/>
  <c r="L20" i="8"/>
  <c r="G9" i="8"/>
  <c r="F9" i="8"/>
  <c r="H9" i="8" s="1"/>
  <c r="N8" i="8"/>
  <c r="N9" i="8" s="1"/>
  <c r="G8" i="8"/>
  <c r="F8" i="8"/>
  <c r="H8" i="8" s="1"/>
  <c r="G7" i="8"/>
  <c r="F7" i="8"/>
  <c r="H7" i="8" s="1"/>
  <c r="C19" i="7"/>
  <c r="C12" i="7"/>
  <c r="N39" i="6"/>
  <c r="N41" i="6" s="1"/>
  <c r="M39" i="6"/>
  <c r="M41" i="6" s="1"/>
  <c r="L39" i="6"/>
  <c r="K41" i="6"/>
  <c r="L41" i="6"/>
  <c r="L32" i="6"/>
  <c r="L34" i="6" s="1"/>
  <c r="M32" i="6"/>
  <c r="M34" i="6" s="1"/>
  <c r="K34" i="6"/>
  <c r="L25" i="6"/>
  <c r="L27" i="6"/>
  <c r="K27" i="6"/>
  <c r="K20" i="6"/>
  <c r="M8" i="6"/>
  <c r="M9" i="6" s="1"/>
  <c r="G8" i="6"/>
  <c r="H8" i="6" s="1"/>
  <c r="G9" i="6"/>
  <c r="G7" i="6"/>
  <c r="H7" i="6" s="1"/>
  <c r="F8" i="6"/>
  <c r="F9" i="6"/>
  <c r="F7" i="6"/>
  <c r="L29" i="8" l="1"/>
  <c r="I7" i="6"/>
  <c r="I8" i="6" s="1"/>
  <c r="I9" i="6" s="1"/>
  <c r="L19" i="6"/>
  <c r="H9" i="6"/>
  <c r="K43" i="6"/>
  <c r="H9" i="3"/>
  <c r="E8" i="3"/>
  <c r="F8" i="3"/>
  <c r="G8" i="3"/>
  <c r="H8" i="3"/>
  <c r="D8" i="3"/>
  <c r="E7" i="3"/>
  <c r="E9" i="3" s="1"/>
  <c r="F7" i="3"/>
  <c r="G7" i="3"/>
  <c r="G9" i="3" s="1"/>
  <c r="H7" i="3"/>
  <c r="D7" i="3"/>
  <c r="D9" i="3" s="1"/>
  <c r="M20" i="8" l="1"/>
  <c r="L20" i="6"/>
  <c r="M19" i="6"/>
  <c r="F9" i="3"/>
  <c r="I11" i="5"/>
  <c r="J13" i="5"/>
  <c r="I13" i="5"/>
  <c r="H16" i="5" s="1"/>
  <c r="H13" i="5"/>
  <c r="G13" i="5"/>
  <c r="F13" i="5"/>
  <c r="J11" i="5"/>
  <c r="J12" i="5" s="1"/>
  <c r="I12" i="5"/>
  <c r="J10" i="5"/>
  <c r="I10" i="5"/>
  <c r="H10" i="5"/>
  <c r="G10" i="5"/>
  <c r="F10" i="5"/>
  <c r="J9" i="5"/>
  <c r="I9" i="5"/>
  <c r="H9" i="5"/>
  <c r="H11" i="5" s="1"/>
  <c r="H12" i="5" s="1"/>
  <c r="G9" i="5"/>
  <c r="G11" i="5" s="1"/>
  <c r="G12" i="5" s="1"/>
  <c r="F9" i="5"/>
  <c r="F11" i="5" s="1"/>
  <c r="F12" i="5" s="1"/>
  <c r="J16" i="1"/>
  <c r="E16" i="1"/>
  <c r="F16" i="1"/>
  <c r="G16" i="1"/>
  <c r="H16" i="1"/>
  <c r="I16" i="1"/>
  <c r="O19" i="8" l="1"/>
  <c r="O20" i="8" s="1"/>
  <c r="N20" i="8"/>
  <c r="L22" i="8" s="1"/>
  <c r="M20" i="6"/>
  <c r="K22" i="6" s="1"/>
  <c r="N19" i="6"/>
  <c r="N20" i="6" s="1"/>
  <c r="M26" i="6"/>
  <c r="E16" i="5"/>
  <c r="I16" i="5"/>
  <c r="J16" i="5"/>
  <c r="F16" i="5"/>
  <c r="G16" i="5"/>
  <c r="H18" i="4"/>
  <c r="I18" i="4"/>
  <c r="J18" i="4"/>
  <c r="K18" i="4"/>
  <c r="L18" i="4"/>
  <c r="M18" i="4"/>
  <c r="G18" i="4"/>
  <c r="H16" i="4"/>
  <c r="I16" i="4"/>
  <c r="J16" i="4"/>
  <c r="K16" i="4"/>
  <c r="L16" i="4"/>
  <c r="M16" i="4"/>
  <c r="G16" i="4"/>
  <c r="M13" i="4"/>
  <c r="L13" i="4"/>
  <c r="K13" i="4"/>
  <c r="K12" i="4"/>
  <c r="K9" i="4"/>
  <c r="L9" i="4"/>
  <c r="M9" i="4"/>
  <c r="M11" i="4" s="1"/>
  <c r="M12" i="4" s="1"/>
  <c r="K10" i="4"/>
  <c r="K11" i="4" s="1"/>
  <c r="L10" i="4"/>
  <c r="L11" i="4" s="1"/>
  <c r="L12" i="4" s="1"/>
  <c r="M10" i="4"/>
  <c r="J13" i="4"/>
  <c r="I13" i="4"/>
  <c r="H13" i="4"/>
  <c r="G13" i="4"/>
  <c r="F13" i="4"/>
  <c r="I11" i="4"/>
  <c r="I12" i="4" s="1"/>
  <c r="H11" i="4"/>
  <c r="H12" i="4" s="1"/>
  <c r="J10" i="4"/>
  <c r="I10" i="4"/>
  <c r="H10" i="4"/>
  <c r="G10" i="4"/>
  <c r="G11" i="4" s="1"/>
  <c r="G12" i="4" s="1"/>
  <c r="F10" i="4"/>
  <c r="J9" i="4"/>
  <c r="J11" i="4" s="1"/>
  <c r="J12" i="4" s="1"/>
  <c r="I9" i="4"/>
  <c r="H9" i="4"/>
  <c r="G9" i="4"/>
  <c r="F9" i="4"/>
  <c r="F11" i="4" s="1"/>
  <c r="F12" i="4" s="1"/>
  <c r="J13" i="1"/>
  <c r="I13" i="1"/>
  <c r="H13" i="1"/>
  <c r="G13" i="1"/>
  <c r="F13" i="1"/>
  <c r="G12" i="1"/>
  <c r="H12" i="1"/>
  <c r="I12" i="1"/>
  <c r="F12" i="1"/>
  <c r="F11" i="1"/>
  <c r="N26" i="6" l="1"/>
  <c r="M27" i="6"/>
  <c r="G11" i="1"/>
  <c r="H11" i="1"/>
  <c r="G10" i="1"/>
  <c r="H10" i="1"/>
  <c r="I10" i="1"/>
  <c r="J10" i="1"/>
  <c r="F10" i="1"/>
  <c r="G9" i="1"/>
  <c r="H9" i="1"/>
  <c r="I9" i="1"/>
  <c r="I11" i="1" s="1"/>
  <c r="J9" i="1"/>
  <c r="J11" i="1" s="1"/>
  <c r="J12" i="1" s="1"/>
  <c r="F9" i="1"/>
  <c r="N27" i="6" l="1"/>
  <c r="K29" i="6" s="1"/>
  <c r="N33" i="6"/>
  <c r="N34" i="6" s="1"/>
  <c r="K36" i="6" s="1"/>
</calcChain>
</file>

<file path=xl/sharedStrings.xml><?xml version="1.0" encoding="utf-8"?>
<sst xmlns="http://schemas.openxmlformats.org/spreadsheetml/2006/main" count="127" uniqueCount="52">
  <si>
    <t>Periode</t>
  </si>
  <si>
    <r>
      <t xml:space="preserve">Kapitalwert </t>
    </r>
    <r>
      <rPr>
        <i/>
        <sz val="11"/>
        <color theme="1"/>
        <rFont val="Arial"/>
        <family val="2"/>
      </rPr>
      <t>C</t>
    </r>
    <r>
      <rPr>
        <vertAlign val="subscript"/>
        <sz val="11"/>
        <color theme="1"/>
        <rFont val="Arial"/>
        <family val="2"/>
      </rPr>
      <t>0</t>
    </r>
    <r>
      <rPr>
        <sz val="11"/>
        <color theme="1"/>
        <rFont val="Arial"/>
        <family val="2"/>
      </rPr>
      <t>(</t>
    </r>
    <r>
      <rPr>
        <i/>
        <sz val="11"/>
        <color theme="1"/>
        <rFont val="Arial"/>
        <family val="2"/>
      </rPr>
      <t>n</t>
    </r>
    <r>
      <rPr>
        <sz val="11"/>
        <color theme="1"/>
        <rFont val="Arial"/>
        <family val="2"/>
      </rPr>
      <t>)</t>
    </r>
  </si>
  <si>
    <r>
      <t xml:space="preserve">Restwertedifferenz
</t>
    </r>
    <r>
      <rPr>
        <i/>
        <sz val="11"/>
        <color theme="1"/>
        <rFont val="Arial"/>
        <family val="2"/>
      </rPr>
      <t>R</t>
    </r>
    <r>
      <rPr>
        <i/>
        <vertAlign val="subscript"/>
        <sz val="11"/>
        <color theme="1"/>
        <rFont val="Arial"/>
        <family val="2"/>
      </rPr>
      <t>n</t>
    </r>
    <r>
      <rPr>
        <sz val="11"/>
        <color theme="1"/>
        <rFont val="Arial"/>
        <family val="2"/>
      </rPr>
      <t xml:space="preserve"> - </t>
    </r>
    <r>
      <rPr>
        <i/>
        <sz val="11"/>
        <color theme="1"/>
        <rFont val="Arial"/>
        <family val="2"/>
      </rPr>
      <t>R</t>
    </r>
    <r>
      <rPr>
        <i/>
        <vertAlign val="subscript"/>
        <sz val="11"/>
        <color theme="1"/>
        <rFont val="Arial"/>
        <family val="2"/>
      </rPr>
      <t>n</t>
    </r>
    <r>
      <rPr>
        <vertAlign val="subscript"/>
        <sz val="11"/>
        <color theme="1"/>
        <rFont val="Arial"/>
        <family val="2"/>
      </rPr>
      <t>-1</t>
    </r>
  </si>
  <si>
    <r>
      <t xml:space="preserve">Zinsverlust
</t>
    </r>
    <r>
      <rPr>
        <i/>
        <sz val="11"/>
        <color theme="1"/>
        <rFont val="Arial"/>
        <family val="2"/>
      </rPr>
      <t>R</t>
    </r>
    <r>
      <rPr>
        <vertAlign val="subscript"/>
        <sz val="11"/>
        <color theme="1"/>
        <rFont val="Arial"/>
        <family val="2"/>
      </rPr>
      <t>(</t>
    </r>
    <r>
      <rPr>
        <i/>
        <vertAlign val="subscript"/>
        <sz val="11"/>
        <color theme="1"/>
        <rFont val="Arial"/>
        <family val="2"/>
      </rPr>
      <t>n</t>
    </r>
    <r>
      <rPr>
        <vertAlign val="subscript"/>
        <sz val="11"/>
        <color theme="1"/>
        <rFont val="Arial"/>
        <family val="2"/>
      </rPr>
      <t>-1)</t>
    </r>
    <r>
      <rPr>
        <sz val="11"/>
        <color theme="1"/>
        <rFont val="Arial"/>
        <family val="2"/>
      </rPr>
      <t xml:space="preserve"> ⋅</t>
    </r>
    <r>
      <rPr>
        <i/>
        <sz val="11"/>
        <color theme="1"/>
        <rFont val="Arial"/>
        <family val="2"/>
      </rPr>
      <t xml:space="preserve"> i</t>
    </r>
  </si>
  <si>
    <t xml:space="preserve">  - Grenzausgaben:</t>
  </si>
  <si>
    <t>Grenzeinzahlungsüberschuss
[2] + [3] + [4]</t>
  </si>
  <si>
    <t>[1]</t>
  </si>
  <si>
    <t>[2]</t>
  </si>
  <si>
    <t>[3]</t>
  </si>
  <si>
    <t>[4]</t>
  </si>
  <si>
    <t>[5]</t>
  </si>
  <si>
    <t>[6]</t>
  </si>
  <si>
    <t>Zeile</t>
  </si>
  <si>
    <r>
      <t xml:space="preserve">Restwert
</t>
    </r>
    <r>
      <rPr>
        <i/>
        <sz val="11"/>
        <color theme="1"/>
        <rFont val="Arial"/>
        <family val="2"/>
      </rPr>
      <t>R</t>
    </r>
    <r>
      <rPr>
        <i/>
        <vertAlign val="subscript"/>
        <sz val="11"/>
        <color theme="1"/>
        <rFont val="Arial"/>
        <family val="2"/>
      </rPr>
      <t>n</t>
    </r>
  </si>
  <si>
    <t>[7]</t>
  </si>
  <si>
    <t>Barwert des 
Grenzeinzahlungsüberschusses</t>
  </si>
  <si>
    <r>
      <t xml:space="preserve">Einzahlungsüberschuss
</t>
    </r>
    <r>
      <rPr>
        <i/>
        <sz val="11"/>
        <color theme="1"/>
        <rFont val="Arial"/>
        <family val="2"/>
      </rPr>
      <t>c</t>
    </r>
    <r>
      <rPr>
        <i/>
        <vertAlign val="subscript"/>
        <sz val="11"/>
        <color theme="1"/>
        <rFont val="Arial"/>
        <family val="2"/>
      </rPr>
      <t>t</t>
    </r>
  </si>
  <si>
    <r>
      <t>C</t>
    </r>
    <r>
      <rPr>
        <i/>
        <vertAlign val="subscript"/>
        <sz val="11"/>
        <color theme="1"/>
        <rFont val="Arial"/>
        <family val="2"/>
      </rPr>
      <t>B</t>
    </r>
    <r>
      <rPr>
        <i/>
        <sz val="11"/>
        <color theme="1"/>
        <rFont val="Arial"/>
        <family val="2"/>
      </rPr>
      <t xml:space="preserve"> ⋅ i</t>
    </r>
  </si>
  <si>
    <t>alt 4.2</t>
  </si>
  <si>
    <t>Grenzeinzahlungsüberschuss</t>
  </si>
  <si>
    <r>
      <rPr>
        <i/>
        <sz val="11"/>
        <color theme="1"/>
        <rFont val="Arial"/>
        <family val="2"/>
      </rPr>
      <t>KWF</t>
    </r>
    <r>
      <rPr>
        <sz val="11"/>
        <color theme="1"/>
        <rFont val="Arial"/>
        <family val="2"/>
      </rPr>
      <t xml:space="preserve"> (10%, </t>
    </r>
    <r>
      <rPr>
        <i/>
        <sz val="11"/>
        <color theme="1"/>
        <rFont val="Arial"/>
        <family val="2"/>
      </rPr>
      <t>n</t>
    </r>
    <r>
      <rPr>
        <sz val="11"/>
        <color theme="1"/>
        <rFont val="Arial"/>
        <family val="2"/>
      </rPr>
      <t>)</t>
    </r>
  </si>
  <si>
    <r>
      <rPr>
        <i/>
        <sz val="11"/>
        <color theme="1"/>
        <rFont val="Arial"/>
        <family val="2"/>
      </rPr>
      <t>c</t>
    </r>
    <r>
      <rPr>
        <vertAlign val="superscript"/>
        <sz val="11"/>
        <color theme="1"/>
        <rFont val="Arial"/>
        <family val="2"/>
      </rPr>
      <t>*</t>
    </r>
    <r>
      <rPr>
        <sz val="11"/>
        <color theme="1"/>
        <rFont val="Arial"/>
        <family val="2"/>
      </rPr>
      <t>(</t>
    </r>
    <r>
      <rPr>
        <i/>
        <sz val="11"/>
        <color theme="1"/>
        <rFont val="Arial"/>
        <family val="2"/>
      </rPr>
      <t>n</t>
    </r>
    <r>
      <rPr>
        <sz val="11"/>
        <color theme="1"/>
        <rFont val="Arial"/>
        <family val="2"/>
      </rPr>
      <t>)</t>
    </r>
  </si>
  <si>
    <t>Abb 4.5</t>
  </si>
  <si>
    <t>t</t>
  </si>
  <si>
    <r>
      <t>R</t>
    </r>
    <r>
      <rPr>
        <b/>
        <i/>
        <vertAlign val="subscript"/>
        <sz val="11"/>
        <color theme="1"/>
        <rFont val="Arial"/>
        <family val="2"/>
      </rPr>
      <t>t</t>
    </r>
  </si>
  <si>
    <r>
      <t>a</t>
    </r>
    <r>
      <rPr>
        <b/>
        <i/>
        <vertAlign val="subscript"/>
        <sz val="11"/>
        <color theme="1"/>
        <rFont val="Arial"/>
        <family val="2"/>
      </rPr>
      <t>t</t>
    </r>
  </si>
  <si>
    <r>
      <t>R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i/>
        <sz val="11"/>
        <color theme="1"/>
        <rFont val="Arial"/>
        <family val="2"/>
      </rPr>
      <t xml:space="preserve"> - R</t>
    </r>
    <r>
      <rPr>
        <b/>
        <i/>
        <vertAlign val="subscript"/>
        <sz val="11"/>
        <color theme="1"/>
        <rFont val="Arial"/>
        <family val="2"/>
      </rPr>
      <t>t-1</t>
    </r>
  </si>
  <si>
    <r>
      <t>a´</t>
    </r>
    <r>
      <rPr>
        <b/>
        <i/>
        <vertAlign val="subscript"/>
        <sz val="11"/>
        <color theme="1"/>
        <rFont val="Arial"/>
        <family val="2"/>
      </rPr>
      <t>t</t>
    </r>
  </si>
  <si>
    <r>
      <t>a</t>
    </r>
    <r>
      <rPr>
        <b/>
        <vertAlign val="superscript"/>
        <sz val="11"/>
        <color theme="1"/>
        <rFont val="Arial"/>
        <family val="2"/>
      </rPr>
      <t>*</t>
    </r>
    <r>
      <rPr>
        <b/>
        <vertAlign val="subscript"/>
        <sz val="11"/>
        <color theme="1"/>
        <rFont val="Arial"/>
        <family val="2"/>
      </rPr>
      <t>neu</t>
    </r>
  </si>
  <si>
    <r>
      <t>i ⋅ R</t>
    </r>
    <r>
      <rPr>
        <b/>
        <i/>
        <vertAlign val="subscript"/>
        <sz val="11"/>
        <color theme="1"/>
        <rFont val="Arial"/>
        <family val="2"/>
      </rPr>
      <t xml:space="preserve">t-1
</t>
    </r>
    <r>
      <rPr>
        <i/>
        <sz val="11"/>
        <color theme="1"/>
        <rFont val="Arial"/>
        <family val="2"/>
      </rPr>
      <t>für i=6%</t>
    </r>
  </si>
  <si>
    <t xml:space="preserve"> -</t>
  </si>
  <si>
    <r>
      <t>Kapitalwert (</t>
    </r>
    <r>
      <rPr>
        <i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=6%) =</t>
    </r>
  </si>
  <si>
    <r>
      <t>Annuität (</t>
    </r>
    <r>
      <rPr>
        <i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=6%) =</t>
    </r>
  </si>
  <si>
    <t>Betrachtungszeitraum</t>
  </si>
  <si>
    <t>Ersatzanlage</t>
  </si>
  <si>
    <r>
      <t>aktuelle Anlage (</t>
    </r>
    <r>
      <rPr>
        <i/>
        <sz val="11"/>
        <color theme="1"/>
        <rFont val="Arial"/>
        <family val="2"/>
      </rPr>
      <t>R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+ </t>
    </r>
    <r>
      <rPr>
        <i/>
        <sz val="11"/>
        <color theme="1"/>
        <rFont val="Arial"/>
        <family val="2"/>
      </rPr>
      <t>a</t>
    </r>
    <r>
      <rPr>
        <i/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)</t>
    </r>
  </si>
  <si>
    <t>Zahlungsreihe</t>
  </si>
  <si>
    <r>
      <rPr>
        <b/>
        <i/>
        <sz val="11"/>
        <color theme="1"/>
        <rFont val="Arial"/>
        <family val="2"/>
      </rPr>
      <t>S</t>
    </r>
    <r>
      <rPr>
        <b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>: Sofortersatz</t>
    </r>
  </si>
  <si>
    <r>
      <rPr>
        <b/>
        <i/>
        <sz val="11"/>
        <color theme="1"/>
        <rFont val="Arial"/>
        <family val="2"/>
      </rPr>
      <t>S</t>
    </r>
    <r>
      <rPr>
        <b/>
        <vertAlign val="sub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>: Ersatz nach einem Jahr</t>
    </r>
  </si>
  <si>
    <r>
      <rPr>
        <b/>
        <i/>
        <sz val="11"/>
        <color theme="1"/>
        <rFont val="Arial"/>
        <family val="2"/>
      </rPr>
      <t>S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: Ersatz nach zwei Jahren </t>
    </r>
  </si>
  <si>
    <r>
      <rPr>
        <b/>
        <i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3: Ersatz nach drei Jahren 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</si>
  <si>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>(</t>
    </r>
    <r>
      <rPr>
        <b/>
        <i/>
        <sz val="11"/>
        <color theme="1"/>
        <rFont val="Arial"/>
        <family val="2"/>
      </rPr>
      <t>S</t>
    </r>
    <r>
      <rPr>
        <b/>
        <vertAlign val="sub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, </t>
    </r>
    <r>
      <rPr>
        <b/>
        <i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>=6%) =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</si>
  <si>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>(</t>
    </r>
    <r>
      <rPr>
        <b/>
        <i/>
        <sz val="11"/>
        <color theme="1"/>
        <rFont val="Arial"/>
        <family val="2"/>
      </rPr>
      <t>S</t>
    </r>
    <r>
      <rPr>
        <b/>
        <vertAlign val="sub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 xml:space="preserve">, </t>
    </r>
    <r>
      <rPr>
        <b/>
        <i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>=6%) =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</si>
  <si>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>(</t>
    </r>
    <r>
      <rPr>
        <b/>
        <i/>
        <sz val="11"/>
        <color theme="1"/>
        <rFont val="Arial"/>
        <family val="2"/>
      </rPr>
      <t>S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, </t>
    </r>
    <r>
      <rPr>
        <b/>
        <i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>=6%) =</t>
    </r>
  </si>
  <si>
    <r>
      <rPr>
        <b/>
        <i/>
        <sz val="11"/>
        <color theme="1"/>
        <rFont val="Arial"/>
        <family val="2"/>
      </rPr>
      <t>C</t>
    </r>
    <r>
      <rPr>
        <b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>(</t>
    </r>
    <r>
      <rPr>
        <b/>
        <i/>
        <sz val="11"/>
        <color theme="1"/>
        <rFont val="Arial"/>
        <family val="2"/>
      </rPr>
      <t>S</t>
    </r>
    <r>
      <rPr>
        <b/>
        <vertAlign val="subscript"/>
        <sz val="11"/>
        <color theme="1"/>
        <rFont val="Arial"/>
        <family val="2"/>
      </rPr>
      <t>0</t>
    </r>
    <r>
      <rPr>
        <b/>
        <sz val="11"/>
        <color theme="1"/>
        <rFont val="Arial"/>
        <family val="2"/>
      </rPr>
      <t xml:space="preserve">, </t>
    </r>
    <r>
      <rPr>
        <b/>
        <i/>
        <sz val="11"/>
        <color theme="1"/>
        <rFont val="Arial"/>
        <family val="2"/>
      </rPr>
      <t>i</t>
    </r>
    <r>
      <rPr>
        <b/>
        <sz val="11"/>
        <color theme="1"/>
        <rFont val="Arial"/>
        <family val="2"/>
      </rPr>
      <t>=6%) =</t>
    </r>
  </si>
  <si>
    <r>
      <t>a</t>
    </r>
    <r>
      <rPr>
        <b/>
        <i/>
        <vertAlign val="subscript"/>
        <sz val="11"/>
        <color theme="1"/>
        <rFont val="Arial"/>
        <family val="2"/>
      </rPr>
      <t>M,t</t>
    </r>
  </si>
  <si>
    <r>
      <t>a´</t>
    </r>
    <r>
      <rPr>
        <b/>
        <i/>
        <vertAlign val="subscript"/>
        <sz val="11"/>
        <color theme="1"/>
        <rFont val="Arial"/>
        <family val="2"/>
      </rPr>
      <t>M,t</t>
    </r>
  </si>
  <si>
    <r>
      <t>a´</t>
    </r>
    <r>
      <rPr>
        <b/>
        <i/>
        <vertAlign val="subscript"/>
        <sz val="11"/>
        <color theme="1"/>
        <rFont val="Arial"/>
        <family val="2"/>
      </rPr>
      <t>t</t>
    </r>
    <r>
      <rPr>
        <b/>
        <i/>
        <sz val="11"/>
        <color theme="1"/>
        <rFont val="Arial"/>
        <family val="2"/>
      </rPr>
      <t xml:space="preserve"> - a´</t>
    </r>
    <r>
      <rPr>
        <b/>
        <i/>
        <vertAlign val="subscript"/>
        <sz val="11"/>
        <color theme="1"/>
        <rFont val="Arial"/>
        <family val="2"/>
      </rPr>
      <t>M,t</t>
    </r>
  </si>
  <si>
    <r>
      <t>a</t>
    </r>
    <r>
      <rPr>
        <b/>
        <i/>
        <vertAlign val="subscript"/>
        <sz val="11"/>
        <color theme="1"/>
        <rFont val="Arial"/>
        <family val="2"/>
      </rPr>
      <t>M</t>
    </r>
  </si>
  <si>
    <t>Cashflow</t>
  </si>
  <si>
    <t>Kap.wert =</t>
  </si>
  <si>
    <r>
      <rPr>
        <b/>
        <i/>
        <sz val="11"/>
        <color theme="1"/>
        <rFont val="Arial"/>
        <family val="2"/>
      </rPr>
      <t>S</t>
    </r>
    <r>
      <rPr>
        <b/>
        <vertAlign val="subscript"/>
        <sz val="11"/>
        <color theme="1"/>
        <rFont val="Arial"/>
        <family val="2"/>
      </rPr>
      <t>3,M</t>
    </r>
    <r>
      <rPr>
        <b/>
        <sz val="11"/>
        <color theme="1"/>
        <rFont val="Arial"/>
        <family val="2"/>
      </rPr>
      <t xml:space="preserve">: Ersatz nach drei Jahren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</si>
</sst>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t = &quot;0"/>
    <numFmt numFmtId="165" formatCode="#,##0\ _€"/>
    <numFmt numFmtId="166" formatCode="0.00&quot; GE&quot;"/>
    <numFmt numFmtId="167" formatCode="#,##0.00\ _€"/>
    <numFmt numFmtId="168" formatCode="#,##0.0\ _€"/>
    <numFmt numFmtId="169" formatCode="#,##0.0000\ _€"/>
    <numFmt numFmtId="170" formatCode="#,##0_ ;\-#,##0\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vertAlign val="subscript"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i/>
      <vertAlign val="subscript"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right"/>
    </xf>
    <xf numFmtId="9" fontId="1" fillId="0" borderId="0" xfId="0" applyNumberFormat="1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165" fontId="3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 vertical="center" wrapText="1"/>
    </xf>
    <xf numFmtId="2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vertical="center"/>
    </xf>
    <xf numFmtId="165" fontId="3" fillId="0" borderId="0" xfId="0" applyNumberFormat="1" applyFont="1"/>
    <xf numFmtId="2" fontId="3" fillId="0" borderId="2" xfId="0" applyNumberFormat="1" applyFont="1" applyBorder="1" applyAlignment="1">
      <alignment horizontal="left" vertical="center" wrapText="1"/>
    </xf>
    <xf numFmtId="167" fontId="3" fillId="0" borderId="0" xfId="0" applyNumberFormat="1" applyFont="1" applyAlignment="1">
      <alignment vertical="center"/>
    </xf>
    <xf numFmtId="167" fontId="3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3" fillId="0" borderId="0" xfId="0" applyNumberFormat="1" applyFont="1"/>
    <xf numFmtId="165" fontId="3" fillId="2" borderId="2" xfId="0" applyNumberFormat="1" applyFont="1" applyFill="1" applyBorder="1" applyAlignment="1">
      <alignment vertical="center"/>
    </xf>
    <xf numFmtId="0" fontId="4" fillId="0" borderId="0" xfId="0" applyFont="1"/>
    <xf numFmtId="165" fontId="3" fillId="0" borderId="5" xfId="0" applyNumberFormat="1" applyFont="1" applyBorder="1" applyAlignment="1">
      <alignment vertical="center"/>
    </xf>
    <xf numFmtId="169" fontId="3" fillId="0" borderId="4" xfId="0" applyNumberFormat="1" applyFont="1" applyBorder="1" applyAlignment="1">
      <alignment vertical="center"/>
    </xf>
    <xf numFmtId="168" fontId="3" fillId="0" borderId="4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vertical="center" wrapText="1" indent="2"/>
    </xf>
    <xf numFmtId="2" fontId="3" fillId="0" borderId="4" xfId="0" applyNumberFormat="1" applyFont="1" applyBorder="1" applyAlignment="1">
      <alignment horizontal="left" vertical="center" wrapText="1" indent="2"/>
    </xf>
    <xf numFmtId="0" fontId="3" fillId="0" borderId="4" xfId="0" applyFont="1" applyBorder="1" applyAlignment="1">
      <alignment horizontal="left" vertical="center" wrapText="1" indent="2"/>
    </xf>
    <xf numFmtId="0" fontId="3" fillId="0" borderId="5" xfId="0" applyFont="1" applyBorder="1" applyAlignment="1">
      <alignment horizontal="left" vertical="center" wrapText="1" indent="2"/>
    </xf>
    <xf numFmtId="0" fontId="1" fillId="0" borderId="0" xfId="0" applyFont="1" applyAlignment="1">
      <alignment horizontal="center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3" fillId="0" borderId="3" xfId="0" applyNumberFormat="1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39" fontId="3" fillId="0" borderId="0" xfId="0" applyNumberFormat="1" applyFont="1"/>
    <xf numFmtId="0" fontId="3" fillId="0" borderId="0" xfId="0" applyFont="1" applyAlignment="1">
      <alignment horizontal="right"/>
    </xf>
    <xf numFmtId="164" fontId="4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/>
    <xf numFmtId="39" fontId="1" fillId="0" borderId="0" xfId="0" applyNumberFormat="1" applyFont="1"/>
    <xf numFmtId="0" fontId="3" fillId="0" borderId="2" xfId="0" applyFont="1" applyBorder="1" applyAlignment="1">
      <alignment horizontal="right"/>
    </xf>
    <xf numFmtId="2" fontId="3" fillId="0" borderId="0" xfId="0" applyNumberFormat="1" applyFont="1" applyAlignment="1">
      <alignment horizontal="center"/>
    </xf>
    <xf numFmtId="170" fontId="3" fillId="0" borderId="0" xfId="0" applyNumberFormat="1" applyFont="1" applyAlignment="1">
      <alignment horizontal="center"/>
    </xf>
    <xf numFmtId="170" fontId="3" fillId="0" borderId="0" xfId="0" applyNumberFormat="1" applyFont="1"/>
    <xf numFmtId="170" fontId="3" fillId="0" borderId="2" xfId="0" applyNumberFormat="1" applyFont="1" applyBorder="1" applyAlignment="1">
      <alignment horizontal="center"/>
    </xf>
    <xf numFmtId="0" fontId="3" fillId="0" borderId="0" xfId="0" applyFont="1" applyBorder="1"/>
    <xf numFmtId="2" fontId="0" fillId="0" borderId="0" xfId="0" applyNumberFormat="1"/>
    <xf numFmtId="164" fontId="3" fillId="0" borderId="0" xfId="0" applyNumberFormat="1" applyFont="1"/>
    <xf numFmtId="164" fontId="2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170" fontId="3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39" fontId="1" fillId="0" borderId="0" xfId="0" applyNumberFormat="1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/>
    <xf numFmtId="165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/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627296587926502E-2"/>
          <c:y val="5.6030183727034118E-2"/>
          <c:w val="0.87081714785651798"/>
          <c:h val="0.897198891805190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'4.2.1.2'!$D$16</c:f>
              <c:strCache>
                <c:ptCount val="1"/>
                <c:pt idx="0">
                  <c:v>CB ⋅ i</c:v>
                </c:pt>
              </c:strCache>
            </c:strRef>
          </c:tx>
          <c:spPr>
            <a:noFill/>
          </c:spPr>
          <c:invertIfNegative val="0"/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cat>
            <c:numRef>
              <c:f>'4.2.1.2'!$E$3:$J$3</c:f>
              <c:numCache>
                <c:formatCode>General</c:formatCode>
                <c:ptCount val="6"/>
              </c:numCache>
            </c:numRef>
          </c:cat>
          <c:val>
            <c:numRef>
              <c:f>'4.2.1.2'!$E$16:$J$16</c:f>
              <c:numCache>
                <c:formatCode>#,##0\ _€</c:formatCode>
                <c:ptCount val="6"/>
                <c:pt idx="0">
                  <c:v>65.287890171436331</c:v>
                </c:pt>
                <c:pt idx="1">
                  <c:v>65.287890171436331</c:v>
                </c:pt>
                <c:pt idx="2">
                  <c:v>65.287890171436331</c:v>
                </c:pt>
                <c:pt idx="3">
                  <c:v>65.287890171436331</c:v>
                </c:pt>
                <c:pt idx="4">
                  <c:v>65.287890171436331</c:v>
                </c:pt>
                <c:pt idx="5">
                  <c:v>65.287890171436331</c:v>
                </c:pt>
              </c:numCache>
            </c:numRef>
          </c:val>
        </c:ser>
        <c:ser>
          <c:idx val="1"/>
          <c:order val="1"/>
          <c:tx>
            <c:strRef>
              <c:f>'4.2.1.2'!$D$11</c:f>
              <c:strCache>
                <c:ptCount val="1"/>
                <c:pt idx="0">
                  <c:v>Grenzeinzahlungsüberschuss
[2] + [3] + [4]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'4.2.1.2'!$E$3:$J$3</c:f>
              <c:numCache>
                <c:formatCode>General</c:formatCode>
                <c:ptCount val="6"/>
              </c:numCache>
            </c:numRef>
          </c:cat>
          <c:val>
            <c:numRef>
              <c:f>'4.2.1.2'!$E$11:$J$11</c:f>
              <c:numCache>
                <c:formatCode>#,##0\ _€</c:formatCode>
                <c:ptCount val="6"/>
                <c:pt idx="1">
                  <c:v>280</c:v>
                </c:pt>
                <c:pt idx="2">
                  <c:v>320</c:v>
                </c:pt>
                <c:pt idx="3">
                  <c:v>160</c:v>
                </c:pt>
                <c:pt idx="4">
                  <c:v>20</c:v>
                </c:pt>
                <c:pt idx="5">
                  <c:v>-20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58201216"/>
        <c:axId val="58202752"/>
      </c:barChart>
      <c:catAx>
        <c:axId val="5820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58202752"/>
        <c:crosses val="autoZero"/>
        <c:auto val="1"/>
        <c:lblAlgn val="ctr"/>
        <c:lblOffset val="100"/>
        <c:noMultiLvlLbl val="0"/>
      </c:catAx>
      <c:valAx>
        <c:axId val="58202752"/>
        <c:scaling>
          <c:orientation val="minMax"/>
        </c:scaling>
        <c:delete val="0"/>
        <c:axPos val="l"/>
        <c:numFmt formatCode="#,##0\ _€" sourceLinked="1"/>
        <c:majorTickMark val="out"/>
        <c:minorTickMark val="none"/>
        <c:tickLblPos val="nextTo"/>
        <c:crossAx val="58201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823928885680118E-2"/>
          <c:y val="0.12713104640291586"/>
          <c:w val="0.78542212223472063"/>
          <c:h val="0.8418672157758188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'4.2.2.2 - Tab4.3alt-'!$D$5:$H$5</c:f>
              <c:numCache>
                <c:formatCode>"t = "0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'4.2.2.2 - Tab4.3alt-'!$D$6:$H$6</c:f>
              <c:numCache>
                <c:formatCode>#,##0\ _€</c:formatCode>
                <c:ptCount val="5"/>
                <c:pt idx="0">
                  <c:v>280</c:v>
                </c:pt>
                <c:pt idx="1">
                  <c:v>320</c:v>
                </c:pt>
                <c:pt idx="2">
                  <c:v>160</c:v>
                </c:pt>
                <c:pt idx="3">
                  <c:v>20</c:v>
                </c:pt>
                <c:pt idx="4">
                  <c:v>-20</c:v>
                </c:pt>
              </c:numCache>
            </c:numRef>
          </c:yVal>
          <c:smooth val="1"/>
        </c:ser>
        <c:ser>
          <c:idx val="3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'4.2.2.2 - Tab4.3alt-'!$D$5:$H$5</c:f>
              <c:numCache>
                <c:formatCode>"t = "0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'4.2.2.2 - Tab4.3alt-'!$D$9:$H$9</c:f>
              <c:numCache>
                <c:formatCode>#,##0\ _€</c:formatCode>
                <c:ptCount val="5"/>
                <c:pt idx="0">
                  <c:v>279.99999999999977</c:v>
                </c:pt>
                <c:pt idx="1">
                  <c:v>299.0476190476187</c:v>
                </c:pt>
                <c:pt idx="2">
                  <c:v>257.03927492447093</c:v>
                </c:pt>
                <c:pt idx="3">
                  <c:v>205.96423184658454</c:v>
                </c:pt>
                <c:pt idx="4">
                  <c:v>168.95185992039421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55936"/>
        <c:axId val="69661824"/>
      </c:scatterChart>
      <c:valAx>
        <c:axId val="69655936"/>
        <c:scaling>
          <c:orientation val="minMax"/>
          <c:max val="5"/>
        </c:scaling>
        <c:delete val="0"/>
        <c:axPos val="b"/>
        <c:numFmt formatCode="&quot;t = &quot;0" sourceLinked="1"/>
        <c:majorTickMark val="out"/>
        <c:minorTickMark val="none"/>
        <c:tickLblPos val="nextTo"/>
        <c:txPr>
          <a:bodyPr/>
          <a:lstStyle/>
          <a:p>
            <a:pPr>
              <a:defRPr i="1"/>
            </a:pPr>
            <a:endParaRPr lang="de-DE"/>
          </a:p>
        </c:txPr>
        <c:crossAx val="69661824"/>
        <c:crosses val="autoZero"/>
        <c:crossBetween val="midCat"/>
        <c:majorUnit val="1"/>
      </c:valAx>
      <c:valAx>
        <c:axId val="69661824"/>
        <c:scaling>
          <c:orientation val="minMax"/>
        </c:scaling>
        <c:delete val="0"/>
        <c:axPos val="l"/>
        <c:numFmt formatCode="#,##0\ _€" sourceLinked="1"/>
        <c:majorTickMark val="out"/>
        <c:minorTickMark val="none"/>
        <c:tickLblPos val="nextTo"/>
        <c:crossAx val="696559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7</xdr:row>
      <xdr:rowOff>66675</xdr:rowOff>
    </xdr:from>
    <xdr:to>
      <xdr:col>13</xdr:col>
      <xdr:colOff>542924</xdr:colOff>
      <xdr:row>37</xdr:row>
      <xdr:rowOff>133349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28575</xdr:colOff>
      <xdr:row>28</xdr:row>
      <xdr:rowOff>66675</xdr:rowOff>
    </xdr:from>
    <xdr:to>
      <xdr:col>13</xdr:col>
      <xdr:colOff>190500</xdr:colOff>
      <xdr:row>28</xdr:row>
      <xdr:rowOff>66675</xdr:rowOff>
    </xdr:to>
    <xdr:cxnSp macro="">
      <xdr:nvCxnSpPr>
        <xdr:cNvPr id="4" name="Gerade Verbindung 3"/>
        <xdr:cNvCxnSpPr/>
      </xdr:nvCxnSpPr>
      <xdr:spPr>
        <a:xfrm>
          <a:off x="2314575" y="5400675"/>
          <a:ext cx="7781925" cy="0"/>
        </a:xfrm>
        <a:prstGeom prst="line">
          <a:avLst/>
        </a:prstGeom>
        <a:ln w="19050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92075</xdr:colOff>
      <xdr:row>14</xdr:row>
      <xdr:rowOff>76198</xdr:rowOff>
    </xdr:from>
    <xdr:to>
      <xdr:col>7</xdr:col>
      <xdr:colOff>892175</xdr:colOff>
      <xdr:row>39</xdr:row>
      <xdr:rowOff>100012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0.06601</cdr:x>
      <cdr:y>2.18963E-7</cdr:y>
    </cdr:from>
    <cdr:to>
      <cdr:x>0.06832</cdr:x>
      <cdr:y>0.97068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 flipH="1" flipV="1">
          <a:off x="438982" y="1"/>
          <a:ext cx="15307" cy="44330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stealth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0.06868</cdr:x>
      <cdr:y>0.41317</cdr:y>
    </cdr:from>
    <cdr:to>
      <cdr:x>0.97754</cdr:x>
      <cdr:y>0.92934</cdr:y>
    </cdr:to>
    <cdr:grpSp>
      <cdr:nvGrpSpPr>
        <cdr:cNvPr id="14" name="Gruppieren 13"/>
        <cdr:cNvGrpSpPr/>
      </cdr:nvGrpSpPr>
      <cdr:grpSpPr>
        <a:xfrm xmlns:a="http://schemas.openxmlformats.org/drawingml/2006/main">
          <a:off x="455634" y="1895573"/>
          <a:ext cx="6029526" cy="2368124"/>
          <a:chOff x="455648" y="1895590"/>
          <a:chExt cx="6029498" cy="2368124"/>
        </a:xfrm>
      </cdr:grpSpPr>
      <cdr:cxnSp macro="">
        <cdr:nvCxnSpPr>
          <cdr:cNvPr id="4" name="Gerade Verbindung mit Pfeil 3"/>
          <cdr:cNvCxnSpPr/>
        </cdr:nvCxnSpPr>
        <cdr:spPr>
          <a:xfrm xmlns:a="http://schemas.openxmlformats.org/drawingml/2006/main" flipV="1">
            <a:off x="455648" y="3956888"/>
            <a:ext cx="5987984" cy="5855"/>
          </a:xfrm>
          <a:prstGeom xmlns:a="http://schemas.openxmlformats.org/drawingml/2006/main" prst="straightConnector1">
            <a:avLst/>
          </a:prstGeom>
          <a:ln xmlns:a="http://schemas.openxmlformats.org/drawingml/2006/main" w="19050">
            <a:solidFill>
              <a:schemeClr val="tx1"/>
            </a:solidFill>
            <a:tailEnd type="stealth" w="med" len="lg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11" name="Textfeld 47"/>
          <cdr:cNvSpPr txBox="1"/>
        </cdr:nvSpPr>
        <cdr:spPr>
          <a:xfrm xmlns:a="http://schemas.openxmlformats.org/drawingml/2006/main">
            <a:off x="4613670" y="3261261"/>
            <a:ext cx="1682968" cy="518729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none" rtlCol="0">
            <a:spAutoFit/>
          </a:bodyPr>
          <a:lstStyle xmlns:a="http://schemas.openxmlformats.org/drawingml/2006/main"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de-DE" sz="1400" i="1" dirty="0" smtClean="0">
                <a:latin typeface="Arial" panose="020B0604020202020204" pitchFamily="34" charset="0"/>
                <a:cs typeface="Arial" panose="020B0604020202020204" pitchFamily="34" charset="0"/>
              </a:rPr>
              <a:t>Grenzeinzahlungs-</a:t>
            </a:r>
          </a:p>
          <a:p xmlns:a="http://schemas.openxmlformats.org/drawingml/2006/main">
            <a:r>
              <a:rPr lang="de-DE" sz="1400" i="1" dirty="0" err="1" smtClean="0">
                <a:latin typeface="Arial" panose="020B0604020202020204" pitchFamily="34" charset="0"/>
                <a:cs typeface="Arial" panose="020B0604020202020204" pitchFamily="34" charset="0"/>
              </a:rPr>
              <a:t>überschuss</a:t>
            </a:r>
            <a:endParaRPr lang="de-DE" sz="1400" i="1" baseline="-25000" dirty="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12" name="Textfeld 47"/>
          <cdr:cNvSpPr txBox="1"/>
        </cdr:nvSpPr>
        <cdr:spPr>
          <a:xfrm xmlns:a="http://schemas.openxmlformats.org/drawingml/2006/main">
            <a:off x="5286016" y="1895590"/>
            <a:ext cx="562671" cy="305405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none" rtlCol="0">
            <a:spAutoFit/>
          </a:bodyPr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de-DE" sz="1400" i="1" dirty="0" smtClean="0">
                <a:latin typeface="Arial" panose="020B0604020202020204" pitchFamily="34" charset="0"/>
                <a:cs typeface="Arial" panose="020B0604020202020204" pitchFamily="34" charset="0"/>
              </a:rPr>
              <a:t>c*</a:t>
            </a:r>
            <a:r>
              <a:rPr lang="de-DE" sz="1400" i="0" dirty="0" smtClean="0"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de-DE" sz="1400" i="1" dirty="0" smtClean="0">
                <a:latin typeface="Arial" panose="020B0604020202020204" pitchFamily="34" charset="0"/>
                <a:cs typeface="Arial" panose="020B0604020202020204" pitchFamily="34" charset="0"/>
              </a:rPr>
              <a:t>n</a:t>
            </a:r>
            <a:r>
              <a:rPr lang="de-DE" sz="1400" i="0" dirty="0" smtClean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de-DE" sz="1400" i="0" baseline="-25000" dirty="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13" name="Textfeld 47"/>
          <cdr:cNvSpPr txBox="1"/>
        </cdr:nvSpPr>
        <cdr:spPr>
          <a:xfrm xmlns:a="http://schemas.openxmlformats.org/drawingml/2006/main">
            <a:off x="6201155" y="3958309"/>
            <a:ext cx="283991" cy="305405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none" rtlCol="0">
            <a:spAutoFit/>
          </a:bodyPr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de-DE" sz="1400" i="1" dirty="0" smtClean="0">
                <a:latin typeface="Arial" panose="020B0604020202020204" pitchFamily="34" charset="0"/>
                <a:cs typeface="Arial" panose="020B0604020202020204" pitchFamily="34" charset="0"/>
              </a:rPr>
              <a:t>n</a:t>
            </a:r>
            <a:endParaRPr lang="de-DE" sz="1400" i="0" baseline="-25000" dirty="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</cdr:grp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761999</xdr:colOff>
      <xdr:row>3</xdr:row>
      <xdr:rowOff>0</xdr:rowOff>
    </xdr:from>
    <xdr:to>
      <xdr:col>8</xdr:col>
      <xdr:colOff>89646</xdr:colOff>
      <xdr:row>6</xdr:row>
      <xdr:rowOff>47625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3999" y="571500"/>
          <a:ext cx="4661647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15</xdr:row>
      <xdr:rowOff>28575</xdr:rowOff>
    </xdr:from>
    <xdr:to>
      <xdr:col>3</xdr:col>
      <xdr:colOff>200025</xdr:colOff>
      <xdr:row>16</xdr:row>
      <xdr:rowOff>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886075"/>
          <a:ext cx="9620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6"/>
  <sheetViews>
    <sheetView showGridLines="0" workbookViewId="0"/>
  </sheetViews>
  <sheetFormatPr baseColWidth="10" defaultRowHeight="14.25" x14ac:dyDescent="0.2"/>
  <cols>
    <col min="1" max="2" width="11.42578125" style="3"/>
    <col min="3" max="3" width="7" style="3" customWidth="1"/>
    <col min="4" max="4" width="32.28515625" style="3" customWidth="1"/>
    <col min="5" max="10" width="13.85546875" style="3" customWidth="1"/>
    <col min="11" max="16384" width="11.42578125" style="3"/>
  </cols>
  <sheetData>
    <row r="1" spans="3:10" ht="15" x14ac:dyDescent="0.25">
      <c r="D1" s="1"/>
      <c r="E1" s="2"/>
    </row>
    <row r="2" spans="3:10" ht="15" x14ac:dyDescent="0.25">
      <c r="D2" s="1"/>
      <c r="E2" s="2"/>
    </row>
    <row r="5" spans="3:10" ht="28.5" customHeight="1" thickBot="1" x14ac:dyDescent="0.25">
      <c r="C5" s="24" t="s">
        <v>12</v>
      </c>
      <c r="D5" s="4" t="s">
        <v>0</v>
      </c>
      <c r="E5" s="5">
        <v>0</v>
      </c>
      <c r="F5" s="5">
        <v>1</v>
      </c>
      <c r="G5" s="5">
        <v>2</v>
      </c>
      <c r="H5" s="5">
        <v>3</v>
      </c>
      <c r="I5" s="5">
        <v>4</v>
      </c>
      <c r="J5" s="5">
        <v>5</v>
      </c>
    </row>
    <row r="6" spans="3:10" ht="42" customHeight="1" x14ac:dyDescent="0.2">
      <c r="C6" s="17" t="s">
        <v>6</v>
      </c>
      <c r="D6" s="18" t="s">
        <v>13</v>
      </c>
      <c r="E6" s="19">
        <v>2000</v>
      </c>
      <c r="F6" s="19">
        <v>1600</v>
      </c>
      <c r="G6" s="19">
        <v>1200</v>
      </c>
      <c r="H6" s="19">
        <v>800</v>
      </c>
      <c r="I6" s="19">
        <v>400</v>
      </c>
      <c r="J6" s="19">
        <v>0</v>
      </c>
    </row>
    <row r="7" spans="3:10" ht="42" customHeight="1" x14ac:dyDescent="0.2">
      <c r="C7" s="12" t="s">
        <v>7</v>
      </c>
      <c r="D7" s="6" t="s">
        <v>16</v>
      </c>
      <c r="E7" s="7">
        <v>-2000</v>
      </c>
      <c r="F7" s="7">
        <v>880</v>
      </c>
      <c r="G7" s="7">
        <v>880</v>
      </c>
      <c r="H7" s="7">
        <v>680</v>
      </c>
      <c r="I7" s="7">
        <v>500</v>
      </c>
      <c r="J7" s="7">
        <v>420</v>
      </c>
    </row>
    <row r="8" spans="3:10" ht="42" customHeight="1" x14ac:dyDescent="0.25">
      <c r="C8" s="12"/>
      <c r="D8" s="11" t="s">
        <v>4</v>
      </c>
      <c r="E8" s="10"/>
      <c r="F8" s="7"/>
      <c r="G8" s="7"/>
      <c r="H8" s="7"/>
      <c r="I8" s="7"/>
      <c r="J8" s="7"/>
    </row>
    <row r="9" spans="3:10" ht="42" customHeight="1" x14ac:dyDescent="0.2">
      <c r="C9" s="12" t="s">
        <v>8</v>
      </c>
      <c r="D9" s="6" t="s">
        <v>2</v>
      </c>
      <c r="E9" s="7"/>
      <c r="F9" s="7">
        <f>-(E6-F6)</f>
        <v>-400</v>
      </c>
      <c r="G9" s="7">
        <f t="shared" ref="G9:J9" si="0">-(F6-G6)</f>
        <v>-400</v>
      </c>
      <c r="H9" s="7">
        <f t="shared" si="0"/>
        <v>-400</v>
      </c>
      <c r="I9" s="7">
        <f t="shared" si="0"/>
        <v>-400</v>
      </c>
      <c r="J9" s="7">
        <f t="shared" si="0"/>
        <v>-400</v>
      </c>
    </row>
    <row r="10" spans="3:10" ht="42" customHeight="1" x14ac:dyDescent="0.2">
      <c r="C10" s="12" t="s">
        <v>9</v>
      </c>
      <c r="D10" s="6" t="s">
        <v>3</v>
      </c>
      <c r="E10" s="7"/>
      <c r="F10" s="7">
        <f>-0.1*E6</f>
        <v>-200</v>
      </c>
      <c r="G10" s="7">
        <f t="shared" ref="G10:J10" si="1">-0.1*F6</f>
        <v>-160</v>
      </c>
      <c r="H10" s="7">
        <f t="shared" si="1"/>
        <v>-120</v>
      </c>
      <c r="I10" s="7">
        <f t="shared" si="1"/>
        <v>-80</v>
      </c>
      <c r="J10" s="7">
        <f t="shared" si="1"/>
        <v>-40</v>
      </c>
    </row>
    <row r="11" spans="3:10" ht="42" customHeight="1" thickBot="1" x14ac:dyDescent="0.25">
      <c r="C11" s="14" t="s">
        <v>10</v>
      </c>
      <c r="D11" s="15" t="s">
        <v>5</v>
      </c>
      <c r="E11" s="16"/>
      <c r="F11" s="16">
        <f>F7+F9+F10</f>
        <v>280</v>
      </c>
      <c r="G11" s="16">
        <f t="shared" ref="G11:J11" si="2">G7+G9+G10</f>
        <v>320</v>
      </c>
      <c r="H11" s="16">
        <f t="shared" si="2"/>
        <v>160</v>
      </c>
      <c r="I11" s="16">
        <f t="shared" si="2"/>
        <v>20</v>
      </c>
      <c r="J11" s="16">
        <f t="shared" si="2"/>
        <v>-20</v>
      </c>
    </row>
    <row r="12" spans="3:10" ht="42" customHeight="1" thickTop="1" x14ac:dyDescent="0.2">
      <c r="C12" s="12" t="s">
        <v>11</v>
      </c>
      <c r="D12" s="13" t="s">
        <v>15</v>
      </c>
      <c r="E12" s="22"/>
      <c r="F12" s="7">
        <f>F11/(1.1^F5)</f>
        <v>254.54545454545453</v>
      </c>
      <c r="G12" s="7">
        <f t="shared" ref="G12:J12" si="3">G11/(1.1^G5)</f>
        <v>264.46280991735534</v>
      </c>
      <c r="H12" s="7">
        <f t="shared" si="3"/>
        <v>120.2103681442524</v>
      </c>
      <c r="I12" s="7">
        <f t="shared" si="3"/>
        <v>13.66026910730141</v>
      </c>
      <c r="J12" s="7">
        <f t="shared" si="3"/>
        <v>-12.418426461183099</v>
      </c>
    </row>
    <row r="13" spans="3:10" ht="42" customHeight="1" thickBot="1" x14ac:dyDescent="0.25">
      <c r="C13" s="14" t="s">
        <v>14</v>
      </c>
      <c r="D13" s="21" t="s">
        <v>1</v>
      </c>
      <c r="E13" s="23"/>
      <c r="F13" s="16">
        <f>E7+(F6+F7)/1.1</f>
        <v>254.5454545454545</v>
      </c>
      <c r="G13" s="16">
        <f>E7+(F7/1.1)+((G6+G7)/1.1^G5)</f>
        <v>519.00826446280962</v>
      </c>
      <c r="H13" s="16">
        <f>E7+(F7/1.1)+(G7/1.1^G5)+((H7+H6)/1.1^H5)</f>
        <v>639.21863260706198</v>
      </c>
      <c r="I13" s="16">
        <f>E7+(F7/1.1)+(G7/1.1^G5)+(H7/1.1^H5)+((I6+I7)/1.1^I5)</f>
        <v>652.87890171436334</v>
      </c>
      <c r="J13" s="16">
        <f>E7+(F7/1.1)+(G7/1.1^G5)+(H7/1.1^H5)+(I7/1.1^I5)+((J6+J7)/1.1^J5)</f>
        <v>640.46047525318022</v>
      </c>
    </row>
    <row r="14" spans="3:10" ht="15.75" thickTop="1" x14ac:dyDescent="0.25">
      <c r="D14" s="9"/>
      <c r="E14" s="8"/>
    </row>
    <row r="16" spans="3:10" ht="18.75" x14ac:dyDescent="0.35">
      <c r="D16" s="27" t="s">
        <v>17</v>
      </c>
      <c r="E16" s="20">
        <f t="shared" ref="E16:J16" si="4">$I$13*0.1</f>
        <v>65.287890171436331</v>
      </c>
      <c r="F16" s="20">
        <f t="shared" si="4"/>
        <v>65.287890171436331</v>
      </c>
      <c r="G16" s="20">
        <f t="shared" si="4"/>
        <v>65.287890171436331</v>
      </c>
      <c r="H16" s="20">
        <f t="shared" si="4"/>
        <v>65.287890171436331</v>
      </c>
      <c r="I16" s="20">
        <f>$I$13*0.1</f>
        <v>65.287890171436331</v>
      </c>
      <c r="J16" s="20">
        <f t="shared" si="4"/>
        <v>65.287890171436331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8"/>
  <sheetViews>
    <sheetView showGridLines="0" workbookViewId="0"/>
  </sheetViews>
  <sheetFormatPr baseColWidth="10" defaultRowHeight="14.25" x14ac:dyDescent="0.2"/>
  <cols>
    <col min="1" max="2" width="11.42578125" style="3"/>
    <col min="3" max="3" width="7" style="3" customWidth="1"/>
    <col min="4" max="4" width="32.28515625" style="3" customWidth="1"/>
    <col min="5" max="13" width="11.28515625" style="3" customWidth="1"/>
    <col min="14" max="16384" width="11.42578125" style="3"/>
  </cols>
  <sheetData>
    <row r="1" spans="3:13" ht="15" x14ac:dyDescent="0.25">
      <c r="D1" s="1"/>
      <c r="E1" s="2"/>
    </row>
    <row r="2" spans="3:13" ht="15" x14ac:dyDescent="0.25">
      <c r="D2" s="1"/>
      <c r="E2" s="2"/>
    </row>
    <row r="5" spans="3:13" ht="28.5" customHeight="1" thickBot="1" x14ac:dyDescent="0.25">
      <c r="C5" s="24" t="s">
        <v>12</v>
      </c>
      <c r="D5" s="4" t="s">
        <v>0</v>
      </c>
      <c r="E5" s="5">
        <v>0</v>
      </c>
      <c r="F5" s="5">
        <v>1</v>
      </c>
      <c r="G5" s="5">
        <v>2</v>
      </c>
      <c r="H5" s="5">
        <v>3</v>
      </c>
      <c r="I5" s="5">
        <v>4</v>
      </c>
      <c r="J5" s="5">
        <v>5</v>
      </c>
      <c r="K5" s="5">
        <v>6</v>
      </c>
      <c r="L5" s="5">
        <v>7</v>
      </c>
      <c r="M5" s="5">
        <v>8</v>
      </c>
    </row>
    <row r="6" spans="3:13" ht="42" customHeight="1" x14ac:dyDescent="0.2">
      <c r="C6" s="17" t="s">
        <v>6</v>
      </c>
      <c r="D6" s="18" t="s">
        <v>13</v>
      </c>
      <c r="E6" s="19">
        <v>2000</v>
      </c>
      <c r="F6" s="19">
        <v>1600</v>
      </c>
      <c r="G6" s="19">
        <v>1200</v>
      </c>
      <c r="H6" s="19">
        <v>800</v>
      </c>
      <c r="I6" s="19">
        <v>400</v>
      </c>
      <c r="J6" s="19">
        <v>1</v>
      </c>
      <c r="K6" s="19">
        <v>1</v>
      </c>
      <c r="L6" s="19">
        <v>1</v>
      </c>
      <c r="M6" s="19">
        <v>1</v>
      </c>
    </row>
    <row r="7" spans="3:13" ht="42" customHeight="1" x14ac:dyDescent="0.2">
      <c r="C7" s="12" t="s">
        <v>7</v>
      </c>
      <c r="D7" s="6" t="s">
        <v>16</v>
      </c>
      <c r="E7" s="7">
        <v>-2000</v>
      </c>
      <c r="F7" s="7">
        <v>880</v>
      </c>
      <c r="G7" s="7">
        <v>880</v>
      </c>
      <c r="H7" s="7">
        <v>680</v>
      </c>
      <c r="I7" s="7">
        <v>500</v>
      </c>
      <c r="J7" s="7">
        <v>420</v>
      </c>
      <c r="K7" s="7">
        <v>400</v>
      </c>
      <c r="L7" s="7">
        <v>380</v>
      </c>
      <c r="M7" s="7">
        <v>360</v>
      </c>
    </row>
    <row r="8" spans="3:13" ht="42" customHeight="1" x14ac:dyDescent="0.25">
      <c r="C8" s="12"/>
      <c r="D8" s="11" t="s">
        <v>4</v>
      </c>
      <c r="E8" s="10"/>
      <c r="F8" s="7"/>
      <c r="G8" s="7"/>
      <c r="H8" s="7"/>
      <c r="I8" s="7"/>
      <c r="J8" s="7"/>
      <c r="K8" s="7"/>
      <c r="L8" s="7"/>
      <c r="M8" s="7"/>
    </row>
    <row r="9" spans="3:13" ht="42" customHeight="1" x14ac:dyDescent="0.2">
      <c r="C9" s="12" t="s">
        <v>8</v>
      </c>
      <c r="D9" s="6" t="s">
        <v>2</v>
      </c>
      <c r="E9" s="7"/>
      <c r="F9" s="7">
        <f>-(E6-F6)</f>
        <v>-400</v>
      </c>
      <c r="G9" s="7">
        <f t="shared" ref="G9:J9" si="0">-(F6-G6)</f>
        <v>-400</v>
      </c>
      <c r="H9" s="7">
        <f t="shared" si="0"/>
        <v>-400</v>
      </c>
      <c r="I9" s="7">
        <f t="shared" si="0"/>
        <v>-400</v>
      </c>
      <c r="J9" s="7">
        <f t="shared" si="0"/>
        <v>-399</v>
      </c>
      <c r="K9" s="7">
        <f t="shared" ref="K9" si="1">-(J6-K6)</f>
        <v>0</v>
      </c>
      <c r="L9" s="7">
        <f t="shared" ref="L9" si="2">-(K6-L6)</f>
        <v>0</v>
      </c>
      <c r="M9" s="7">
        <f t="shared" ref="M9" si="3">-(L6-M6)</f>
        <v>0</v>
      </c>
    </row>
    <row r="10" spans="3:13" ht="42" customHeight="1" x14ac:dyDescent="0.2">
      <c r="C10" s="12" t="s">
        <v>9</v>
      </c>
      <c r="D10" s="6" t="s">
        <v>3</v>
      </c>
      <c r="E10" s="7"/>
      <c r="F10" s="7">
        <f>-0.1*E6</f>
        <v>-200</v>
      </c>
      <c r="G10" s="7">
        <f t="shared" ref="G10:J10" si="4">-0.1*F6</f>
        <v>-160</v>
      </c>
      <c r="H10" s="7">
        <f t="shared" si="4"/>
        <v>-120</v>
      </c>
      <c r="I10" s="7">
        <f t="shared" si="4"/>
        <v>-80</v>
      </c>
      <c r="J10" s="7">
        <f t="shared" si="4"/>
        <v>-40</v>
      </c>
      <c r="K10" s="7">
        <f t="shared" ref="K10" si="5">-0.1*J6</f>
        <v>-0.1</v>
      </c>
      <c r="L10" s="7">
        <f t="shared" ref="L10" si="6">-0.1*K6</f>
        <v>-0.1</v>
      </c>
      <c r="M10" s="7">
        <f t="shared" ref="M10" si="7">-0.1*L6</f>
        <v>-0.1</v>
      </c>
    </row>
    <row r="11" spans="3:13" ht="42" customHeight="1" thickBot="1" x14ac:dyDescent="0.25">
      <c r="C11" s="14" t="s">
        <v>10</v>
      </c>
      <c r="D11" s="15" t="s">
        <v>5</v>
      </c>
      <c r="E11" s="16"/>
      <c r="F11" s="16">
        <f>F7+F9+F10</f>
        <v>280</v>
      </c>
      <c r="G11" s="16">
        <f t="shared" ref="G11:J11" si="8">G7+G9+G10</f>
        <v>320</v>
      </c>
      <c r="H11" s="16">
        <f t="shared" si="8"/>
        <v>160</v>
      </c>
      <c r="I11" s="26">
        <f t="shared" si="8"/>
        <v>20</v>
      </c>
      <c r="J11" s="26">
        <f t="shared" si="8"/>
        <v>-19</v>
      </c>
      <c r="K11" s="26">
        <f t="shared" ref="K11:M11" si="9">K7+K9+K10</f>
        <v>399.9</v>
      </c>
      <c r="L11" s="16">
        <f t="shared" si="9"/>
        <v>379.9</v>
      </c>
      <c r="M11" s="16">
        <f t="shared" si="9"/>
        <v>359.9</v>
      </c>
    </row>
    <row r="12" spans="3:13" ht="42" customHeight="1" thickTop="1" x14ac:dyDescent="0.2">
      <c r="C12" s="12" t="s">
        <v>11</v>
      </c>
      <c r="D12" s="13" t="s">
        <v>15</v>
      </c>
      <c r="E12" s="22"/>
      <c r="F12" s="7">
        <f>F11/(1.1^F5)</f>
        <v>254.54545454545453</v>
      </c>
      <c r="G12" s="7">
        <f t="shared" ref="G12:J12" si="10">G11/(1.1^G5)</f>
        <v>264.46280991735534</v>
      </c>
      <c r="H12" s="7">
        <f t="shared" si="10"/>
        <v>120.2103681442524</v>
      </c>
      <c r="I12" s="7">
        <f t="shared" si="10"/>
        <v>13.66026910730141</v>
      </c>
      <c r="J12" s="7">
        <f t="shared" si="10"/>
        <v>-11.797505138123944</v>
      </c>
      <c r="K12" s="7">
        <f>K11/(1.1^K5)</f>
        <v>225.73312462850546</v>
      </c>
      <c r="L12" s="7">
        <f t="shared" ref="L12" si="11">L11/(1.1^L5)</f>
        <v>194.94876911584535</v>
      </c>
      <c r="M12" s="7">
        <f t="shared" ref="M12" si="12">M11/(1.1^M5)</f>
        <v>167.89600613748297</v>
      </c>
    </row>
    <row r="13" spans="3:13" ht="42" customHeight="1" thickBot="1" x14ac:dyDescent="0.25">
      <c r="C13" s="14" t="s">
        <v>14</v>
      </c>
      <c r="D13" s="21" t="s">
        <v>1</v>
      </c>
      <c r="E13" s="23"/>
      <c r="F13" s="16">
        <f>E7+(F6+F7)/1.1</f>
        <v>254.5454545454545</v>
      </c>
      <c r="G13" s="16">
        <f>E7+(F7/1.1)+((G6+G7)/1.1^G5)</f>
        <v>519.00826446280962</v>
      </c>
      <c r="H13" s="16">
        <f>E7+(F7/1.1)+(G7/1.1^G5)+((H7+H6)/1.1^H5)</f>
        <v>639.21863260706198</v>
      </c>
      <c r="I13" s="16">
        <f>E7+(F7/1.1)+(G7/1.1^G5)+(H7/1.1^H5)+((I6+I7)/1.1^I5)</f>
        <v>652.87890171436334</v>
      </c>
      <c r="J13" s="16">
        <f>E7+(F7/1.1)+(G7/1.1^G5)+(H7/1.1^H5)+(I7/1.1^I5)+((J6+J7)/1.1^J5)</f>
        <v>641.08139657623929</v>
      </c>
      <c r="K13" s="16">
        <f>E7+(F7/1.1)+(G7/1.1^G5)+(H7/1.1^H5)+(I7/1.1^I5)+(J7/1.1^J5)+((K6+K7)/1.1^K5)</f>
        <v>866.81452120474489</v>
      </c>
      <c r="L13" s="16">
        <f>E7+(F7/1.1)+(G7/1.1^G5)+(H7/1.1^H5)+(I7/1.1^I5)+(J7/1.1^J5)+(K7/1.1^K5)+((L7+L6)/1.1^L5)</f>
        <v>1061.7632903205902</v>
      </c>
      <c r="M13" s="16">
        <f>E7+(F7/1.1)+(G7/1.1^G5)+(H7/1.1^H5)+(I7/1.1^I5)+(J7/1.1^J5)+(K7/1.1^K5)+(L7/1.1^L5)+((M6+M7)/1.1^M5)</f>
        <v>1229.6592964580732</v>
      </c>
    </row>
    <row r="14" spans="3:13" ht="15.75" thickTop="1" x14ac:dyDescent="0.25">
      <c r="D14" s="9"/>
      <c r="E14" s="8"/>
    </row>
    <row r="16" spans="3:13" x14ac:dyDescent="0.2">
      <c r="G16" s="20">
        <f>F13+G12</f>
        <v>519.00826446280985</v>
      </c>
      <c r="H16" s="20">
        <f t="shared" ref="H16:M16" si="13">G13+H12</f>
        <v>639.21863260706198</v>
      </c>
      <c r="I16" s="20">
        <f t="shared" si="13"/>
        <v>652.87890171436334</v>
      </c>
      <c r="J16" s="20">
        <f t="shared" si="13"/>
        <v>641.0813965762394</v>
      </c>
      <c r="K16" s="20">
        <f t="shared" si="13"/>
        <v>866.81452120474478</v>
      </c>
      <c r="L16" s="20">
        <f t="shared" si="13"/>
        <v>1061.7632903205902</v>
      </c>
      <c r="M16" s="20">
        <f t="shared" si="13"/>
        <v>1229.6592964580732</v>
      </c>
    </row>
    <row r="18" spans="7:13" x14ac:dyDescent="0.2">
      <c r="G18" s="25">
        <f>G16-G13</f>
        <v>0</v>
      </c>
      <c r="H18" s="25">
        <f t="shared" ref="H18:M18" si="14">H16-H13</f>
        <v>0</v>
      </c>
      <c r="I18" s="25">
        <f t="shared" si="14"/>
        <v>0</v>
      </c>
      <c r="J18" s="25">
        <f t="shared" si="14"/>
        <v>0</v>
      </c>
      <c r="K18" s="25">
        <f t="shared" si="14"/>
        <v>0</v>
      </c>
      <c r="L18" s="25">
        <f t="shared" si="14"/>
        <v>0</v>
      </c>
      <c r="M18" s="25">
        <f t="shared" si="14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showGridLines="0" workbookViewId="0"/>
  </sheetViews>
  <sheetFormatPr baseColWidth="10" defaultRowHeight="14.25" x14ac:dyDescent="0.2"/>
  <cols>
    <col min="1" max="2" width="11.42578125" style="3"/>
    <col min="3" max="3" width="7" style="3" customWidth="1"/>
    <col min="4" max="4" width="32.28515625" style="3" customWidth="1"/>
    <col min="5" max="10" width="13.85546875" style="3" customWidth="1"/>
    <col min="11" max="16384" width="11.42578125" style="3"/>
  </cols>
  <sheetData>
    <row r="1" spans="2:10" ht="15" x14ac:dyDescent="0.25">
      <c r="D1" s="1"/>
      <c r="E1" s="2"/>
    </row>
    <row r="2" spans="2:10" ht="15" x14ac:dyDescent="0.25">
      <c r="B2" s="3" t="s">
        <v>18</v>
      </c>
      <c r="D2" s="1"/>
      <c r="E2" s="2"/>
    </row>
    <row r="5" spans="2:10" ht="28.5" customHeight="1" thickBot="1" x14ac:dyDescent="0.25">
      <c r="C5" s="24" t="s">
        <v>12</v>
      </c>
      <c r="D5" s="4" t="s">
        <v>0</v>
      </c>
      <c r="E5" s="5">
        <v>0</v>
      </c>
      <c r="F5" s="5">
        <v>1</v>
      </c>
      <c r="G5" s="5">
        <v>2</v>
      </c>
      <c r="H5" s="5">
        <v>3</v>
      </c>
      <c r="I5" s="5">
        <v>4</v>
      </c>
      <c r="J5" s="5">
        <v>5</v>
      </c>
    </row>
    <row r="6" spans="2:10" ht="42" customHeight="1" x14ac:dyDescent="0.2">
      <c r="C6" s="17" t="s">
        <v>6</v>
      </c>
      <c r="D6" s="18" t="s">
        <v>13</v>
      </c>
      <c r="E6" s="19">
        <v>2000</v>
      </c>
      <c r="F6" s="19">
        <v>1600</v>
      </c>
      <c r="G6" s="19">
        <v>1200</v>
      </c>
      <c r="H6" s="19">
        <v>800</v>
      </c>
      <c r="I6" s="19">
        <v>400</v>
      </c>
      <c r="J6" s="19">
        <v>0</v>
      </c>
    </row>
    <row r="7" spans="2:10" ht="42" customHeight="1" x14ac:dyDescent="0.2">
      <c r="C7" s="12" t="s">
        <v>7</v>
      </c>
      <c r="D7" s="6" t="s">
        <v>16</v>
      </c>
      <c r="E7" s="7">
        <v>-2000</v>
      </c>
      <c r="F7" s="7">
        <v>880</v>
      </c>
      <c r="G7" s="7">
        <v>4000</v>
      </c>
      <c r="H7" s="7">
        <v>680</v>
      </c>
      <c r="I7" s="7">
        <v>500</v>
      </c>
      <c r="J7" s="7">
        <v>420</v>
      </c>
    </row>
    <row r="8" spans="2:10" ht="42" customHeight="1" x14ac:dyDescent="0.25">
      <c r="C8" s="12"/>
      <c r="D8" s="11" t="s">
        <v>4</v>
      </c>
      <c r="E8" s="10"/>
      <c r="F8" s="7"/>
      <c r="G8" s="7"/>
      <c r="H8" s="7"/>
      <c r="I8" s="7"/>
      <c r="J8" s="7"/>
    </row>
    <row r="9" spans="2:10" ht="42" customHeight="1" x14ac:dyDescent="0.2">
      <c r="C9" s="12" t="s">
        <v>8</v>
      </c>
      <c r="D9" s="6" t="s">
        <v>2</v>
      </c>
      <c r="E9" s="7"/>
      <c r="F9" s="7">
        <f>-(E6-F6)</f>
        <v>-400</v>
      </c>
      <c r="G9" s="7">
        <f t="shared" ref="G9:J9" si="0">-(F6-G6)</f>
        <v>-400</v>
      </c>
      <c r="H9" s="7">
        <f t="shared" si="0"/>
        <v>-400</v>
      </c>
      <c r="I9" s="7">
        <f t="shared" si="0"/>
        <v>-400</v>
      </c>
      <c r="J9" s="7">
        <f t="shared" si="0"/>
        <v>-400</v>
      </c>
    </row>
    <row r="10" spans="2:10" ht="42" customHeight="1" x14ac:dyDescent="0.2">
      <c r="C10" s="12" t="s">
        <v>9</v>
      </c>
      <c r="D10" s="6" t="s">
        <v>3</v>
      </c>
      <c r="E10" s="7"/>
      <c r="F10" s="7">
        <f>-0.1*E6</f>
        <v>-200</v>
      </c>
      <c r="G10" s="7">
        <f t="shared" ref="G10:J10" si="1">-0.1*F6</f>
        <v>-160</v>
      </c>
      <c r="H10" s="7">
        <f t="shared" si="1"/>
        <v>-120</v>
      </c>
      <c r="I10" s="7">
        <f t="shared" si="1"/>
        <v>-80</v>
      </c>
      <c r="J10" s="7">
        <f t="shared" si="1"/>
        <v>-40</v>
      </c>
    </row>
    <row r="11" spans="2:10" ht="42" customHeight="1" thickBot="1" x14ac:dyDescent="0.25">
      <c r="C11" s="14" t="s">
        <v>10</v>
      </c>
      <c r="D11" s="15" t="s">
        <v>5</v>
      </c>
      <c r="E11" s="16"/>
      <c r="F11" s="16">
        <f>F7+F9+F10</f>
        <v>280</v>
      </c>
      <c r="G11" s="16">
        <f t="shared" ref="G11:J11" si="2">G7+G9+G10</f>
        <v>3440</v>
      </c>
      <c r="H11" s="16">
        <f t="shared" si="2"/>
        <v>160</v>
      </c>
      <c r="I11" s="16">
        <f t="shared" si="2"/>
        <v>20</v>
      </c>
      <c r="J11" s="16">
        <f t="shared" si="2"/>
        <v>-20</v>
      </c>
    </row>
    <row r="12" spans="2:10" ht="42" customHeight="1" thickTop="1" x14ac:dyDescent="0.2">
      <c r="C12" s="12" t="s">
        <v>11</v>
      </c>
      <c r="D12" s="13" t="s">
        <v>15</v>
      </c>
      <c r="E12" s="22"/>
      <c r="F12" s="7">
        <f>F11/(1.1^F5)</f>
        <v>254.54545454545453</v>
      </c>
      <c r="G12" s="7">
        <f t="shared" ref="G12:J12" si="3">G11/(1.1^G5)</f>
        <v>2842.9752066115698</v>
      </c>
      <c r="H12" s="7">
        <f t="shared" si="3"/>
        <v>120.2103681442524</v>
      </c>
      <c r="I12" s="7">
        <f t="shared" si="3"/>
        <v>13.66026910730141</v>
      </c>
      <c r="J12" s="7">
        <f t="shared" si="3"/>
        <v>-12.418426461183099</v>
      </c>
    </row>
    <row r="13" spans="2:10" ht="42" customHeight="1" thickBot="1" x14ac:dyDescent="0.25">
      <c r="C13" s="14" t="s">
        <v>14</v>
      </c>
      <c r="D13" s="21" t="s">
        <v>1</v>
      </c>
      <c r="E13" s="23"/>
      <c r="F13" s="16">
        <f>E7+(F6+F7)/1.1</f>
        <v>254.5454545454545</v>
      </c>
      <c r="G13" s="16">
        <f>E7+(F7/1.1)+((G6+G7)/1.1^G5)</f>
        <v>3097.5206611570238</v>
      </c>
      <c r="H13" s="16">
        <f>E7+(F7/1.1)+(G7/1.1^G5)+((H7+H6)/1.1^H5)</f>
        <v>3217.7310293012765</v>
      </c>
      <c r="I13" s="16">
        <f>E7+(F7/1.1)+(G7/1.1^G5)+(H7/1.1^H5)+((I6+I7)/1.1^I5)</f>
        <v>3231.3912984085778</v>
      </c>
      <c r="J13" s="16">
        <f>E7+(F7/1.1)+(G7/1.1^G5)+(H7/1.1^H5)+(I7/1.1^I5)+((J6+J7)/1.1^J5)</f>
        <v>3218.9728719473947</v>
      </c>
    </row>
    <row r="14" spans="2:10" ht="15.75" thickTop="1" x14ac:dyDescent="0.25">
      <c r="D14" s="9"/>
      <c r="E14" s="8"/>
    </row>
    <row r="16" spans="2:10" ht="18.75" x14ac:dyDescent="0.35">
      <c r="D16" s="27" t="s">
        <v>17</v>
      </c>
      <c r="E16" s="20">
        <f t="shared" ref="E16:J16" si="4">$I$13*0.1</f>
        <v>323.13912984085778</v>
      </c>
      <c r="F16" s="20">
        <f t="shared" si="4"/>
        <v>323.13912984085778</v>
      </c>
      <c r="G16" s="20">
        <f t="shared" si="4"/>
        <v>323.13912984085778</v>
      </c>
      <c r="H16" s="20">
        <f t="shared" si="4"/>
        <v>323.13912984085778</v>
      </c>
      <c r="I16" s="20">
        <f>$I$13*0.1</f>
        <v>323.13912984085778</v>
      </c>
      <c r="J16" s="20">
        <f t="shared" si="4"/>
        <v>323.13912984085778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zoomScale="120" zoomScaleNormal="120" workbookViewId="0"/>
  </sheetViews>
  <sheetFormatPr baseColWidth="10" defaultRowHeight="14.25" x14ac:dyDescent="0.2"/>
  <cols>
    <col min="1" max="2" width="11.42578125" style="3"/>
    <col min="3" max="3" width="32.28515625" style="3" customWidth="1"/>
    <col min="4" max="8" width="13.85546875" style="3" customWidth="1"/>
    <col min="9" max="16384" width="11.42578125" style="3"/>
  </cols>
  <sheetData>
    <row r="1" spans="1:8" ht="15" x14ac:dyDescent="0.25">
      <c r="C1" s="1"/>
    </row>
    <row r="2" spans="1:8" ht="15" x14ac:dyDescent="0.25">
      <c r="C2" s="1"/>
    </row>
    <row r="5" spans="1:8" ht="28.5" customHeight="1" thickBot="1" x14ac:dyDescent="0.25">
      <c r="C5" s="4" t="s">
        <v>0</v>
      </c>
      <c r="D5" s="5">
        <v>1</v>
      </c>
      <c r="E5" s="5">
        <v>2</v>
      </c>
      <c r="F5" s="5">
        <v>3</v>
      </c>
      <c r="G5" s="5">
        <v>4</v>
      </c>
      <c r="H5" s="5">
        <v>5</v>
      </c>
    </row>
    <row r="6" spans="1:8" ht="42" customHeight="1" x14ac:dyDescent="0.2">
      <c r="C6" s="31" t="s">
        <v>19</v>
      </c>
      <c r="D6" s="19">
        <v>280</v>
      </c>
      <c r="E6" s="19">
        <v>320</v>
      </c>
      <c r="F6" s="19">
        <v>160</v>
      </c>
      <c r="G6" s="19">
        <v>20</v>
      </c>
      <c r="H6" s="19">
        <v>-20</v>
      </c>
    </row>
    <row r="7" spans="1:8" ht="42" customHeight="1" x14ac:dyDescent="0.2">
      <c r="C7" s="32" t="s">
        <v>1</v>
      </c>
      <c r="D7" s="30">
        <f>'4.2.1.2'!F13</f>
        <v>254.5454545454545</v>
      </c>
      <c r="E7" s="30">
        <f>'4.2.1.2'!G13</f>
        <v>519.00826446280962</v>
      </c>
      <c r="F7" s="30">
        <f>'4.2.1.2'!H13</f>
        <v>639.21863260706198</v>
      </c>
      <c r="G7" s="30">
        <f>'4.2.1.2'!I13</f>
        <v>652.87890171436334</v>
      </c>
      <c r="H7" s="30">
        <f>'4.2.1.2'!J13</f>
        <v>640.46047525318022</v>
      </c>
    </row>
    <row r="8" spans="1:8" ht="42" customHeight="1" x14ac:dyDescent="0.2">
      <c r="C8" s="33" t="s">
        <v>20</v>
      </c>
      <c r="D8" s="29">
        <f>(((1.1^D5)*0.1)/((1.1^D5)-1))</f>
        <v>1.0999999999999992</v>
      </c>
      <c r="E8" s="29">
        <f t="shared" ref="E8:H8" si="0">(((1.1^E5)*0.1)/((1.1^E5)-1))</f>
        <v>0.57619047619047581</v>
      </c>
      <c r="F8" s="29">
        <f t="shared" si="0"/>
        <v>0.40211480362537733</v>
      </c>
      <c r="G8" s="29">
        <f t="shared" si="0"/>
        <v>0.31547080370609765</v>
      </c>
      <c r="H8" s="29">
        <f t="shared" si="0"/>
        <v>0.26379748079474524</v>
      </c>
    </row>
    <row r="9" spans="1:8" ht="42" customHeight="1" x14ac:dyDescent="0.2">
      <c r="C9" s="34" t="s">
        <v>21</v>
      </c>
      <c r="D9" s="28">
        <f>D7*D8</f>
        <v>279.99999999999977</v>
      </c>
      <c r="E9" s="28">
        <f t="shared" ref="E9:H9" si="1">E7*E8</f>
        <v>299.0476190476187</v>
      </c>
      <c r="F9" s="28">
        <f t="shared" si="1"/>
        <v>257.03927492447093</v>
      </c>
      <c r="G9" s="28">
        <f t="shared" si="1"/>
        <v>205.96423184658454</v>
      </c>
      <c r="H9" s="28">
        <f t="shared" si="1"/>
        <v>168.95185992039421</v>
      </c>
    </row>
    <row r="12" spans="1:8" x14ac:dyDescent="0.2">
      <c r="A12" s="3" t="s">
        <v>22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U43"/>
  <sheetViews>
    <sheetView showGridLines="0" zoomScale="90" zoomScaleNormal="90" workbookViewId="0"/>
  </sheetViews>
  <sheetFormatPr baseColWidth="10" defaultRowHeight="14.25" x14ac:dyDescent="0.2"/>
  <cols>
    <col min="1" max="2" width="11.42578125" style="3"/>
    <col min="3" max="3" width="13.42578125" style="39" customWidth="1"/>
    <col min="4" max="9" width="13.42578125" style="3" customWidth="1"/>
    <col min="10" max="10" width="16.140625" style="3" customWidth="1"/>
    <col min="11" max="16384" width="11.42578125" style="3"/>
  </cols>
  <sheetData>
    <row r="1" spans="3:21" ht="15" x14ac:dyDescent="0.25">
      <c r="C1" s="35"/>
    </row>
    <row r="2" spans="3:21" ht="15" x14ac:dyDescent="0.25">
      <c r="C2" s="35"/>
    </row>
    <row r="5" spans="3:21" ht="40.5" customHeight="1" thickBot="1" x14ac:dyDescent="0.25">
      <c r="C5" s="43" t="s">
        <v>23</v>
      </c>
      <c r="D5" s="44" t="s">
        <v>24</v>
      </c>
      <c r="E5" s="44" t="s">
        <v>25</v>
      </c>
      <c r="F5" s="44" t="s">
        <v>26</v>
      </c>
      <c r="G5" s="45" t="s">
        <v>29</v>
      </c>
      <c r="H5" s="44" t="s">
        <v>27</v>
      </c>
      <c r="I5" s="44" t="s">
        <v>28</v>
      </c>
      <c r="K5" s="47">
        <v>0</v>
      </c>
      <c r="L5" s="47">
        <v>1</v>
      </c>
      <c r="M5" s="47">
        <v>2</v>
      </c>
      <c r="N5" s="47">
        <v>3</v>
      </c>
      <c r="O5" s="47">
        <v>4</v>
      </c>
      <c r="P5" s="47">
        <v>5</v>
      </c>
      <c r="Q5" s="47">
        <v>6</v>
      </c>
      <c r="R5" s="47">
        <v>7</v>
      </c>
      <c r="S5" s="47">
        <v>8</v>
      </c>
      <c r="T5" s="47">
        <v>9</v>
      </c>
      <c r="U5" s="47">
        <v>10</v>
      </c>
    </row>
    <row r="6" spans="3:21" ht="42" customHeight="1" x14ac:dyDescent="0.2">
      <c r="C6" s="36">
        <v>0</v>
      </c>
      <c r="D6" s="40">
        <v>80</v>
      </c>
      <c r="E6" s="40" t="s">
        <v>30</v>
      </c>
      <c r="F6" s="40" t="s">
        <v>30</v>
      </c>
      <c r="G6" s="40" t="s">
        <v>30</v>
      </c>
      <c r="H6" s="40" t="s">
        <v>30</v>
      </c>
      <c r="I6" s="40" t="s">
        <v>30</v>
      </c>
      <c r="K6" s="39">
        <v>-368</v>
      </c>
      <c r="L6" s="3">
        <v>-60</v>
      </c>
      <c r="M6" s="3">
        <v>-60</v>
      </c>
      <c r="N6" s="3">
        <v>-60</v>
      </c>
      <c r="O6" s="3">
        <v>-60</v>
      </c>
      <c r="P6" s="3">
        <v>-60</v>
      </c>
      <c r="Q6" s="3">
        <v>-60</v>
      </c>
      <c r="R6" s="3">
        <v>-60</v>
      </c>
      <c r="S6" s="3">
        <v>-60</v>
      </c>
      <c r="T6" s="3">
        <v>-60</v>
      </c>
      <c r="U6" s="3">
        <v>-60</v>
      </c>
    </row>
    <row r="7" spans="3:21" ht="42" customHeight="1" x14ac:dyDescent="0.2">
      <c r="C7" s="37">
        <v>1</v>
      </c>
      <c r="D7" s="46">
        <v>50</v>
      </c>
      <c r="E7" s="46">
        <v>70</v>
      </c>
      <c r="F7" s="46">
        <f>D7-D6</f>
        <v>-30</v>
      </c>
      <c r="G7" s="41">
        <f>0.06*D6</f>
        <v>4.8</v>
      </c>
      <c r="H7" s="41">
        <f>E7-F7+G7</f>
        <v>104.8</v>
      </c>
      <c r="I7" s="46">
        <f>-M9</f>
        <v>109.99940862510125</v>
      </c>
    </row>
    <row r="8" spans="3:21" ht="42" customHeight="1" x14ac:dyDescent="0.2">
      <c r="C8" s="37">
        <v>2</v>
      </c>
      <c r="D8" s="46">
        <v>20</v>
      </c>
      <c r="E8" s="46">
        <v>80</v>
      </c>
      <c r="F8" s="46">
        <f t="shared" ref="F8:F9" si="0">D8-D7</f>
        <v>-30</v>
      </c>
      <c r="G8" s="41">
        <f t="shared" ref="G8:G9" si="1">0.06*D7</f>
        <v>3</v>
      </c>
      <c r="H8" s="41">
        <f t="shared" ref="H8:H9" si="2">E8-F8+G8</f>
        <v>113</v>
      </c>
      <c r="I8" s="46">
        <f>I7</f>
        <v>109.99940862510125</v>
      </c>
      <c r="K8" s="3" t="s">
        <v>31</v>
      </c>
      <c r="M8" s="48">
        <f>K6+NPV(0.06,L6:U6)</f>
        <v>-809.6052230848818</v>
      </c>
    </row>
    <row r="9" spans="3:21" ht="42" customHeight="1" x14ac:dyDescent="0.2">
      <c r="C9" s="38">
        <v>3</v>
      </c>
      <c r="D9" s="42">
        <v>0</v>
      </c>
      <c r="E9" s="42">
        <v>100</v>
      </c>
      <c r="F9" s="46">
        <f t="shared" si="0"/>
        <v>-20</v>
      </c>
      <c r="G9" s="41">
        <f t="shared" si="1"/>
        <v>1.2</v>
      </c>
      <c r="H9" s="41">
        <f t="shared" si="2"/>
        <v>121.2</v>
      </c>
      <c r="I9" s="42">
        <f>I8</f>
        <v>109.99940862510125</v>
      </c>
      <c r="K9" s="3" t="s">
        <v>32</v>
      </c>
      <c r="M9" s="48">
        <f>-PMT(0.06,10,M8)</f>
        <v>-109.99940862510125</v>
      </c>
    </row>
    <row r="15" spans="3:21" ht="15" x14ac:dyDescent="0.25">
      <c r="K15" s="73" t="s">
        <v>33</v>
      </c>
      <c r="L15" s="74"/>
      <c r="M15" s="74"/>
      <c r="N15" s="74"/>
    </row>
    <row r="16" spans="3:21" ht="15" thickBot="1" x14ac:dyDescent="0.25">
      <c r="I16" s="50"/>
      <c r="J16" s="50"/>
      <c r="K16" s="47">
        <v>0</v>
      </c>
      <c r="L16" s="47">
        <v>1</v>
      </c>
      <c r="M16" s="47">
        <v>2</v>
      </c>
      <c r="N16" s="47">
        <v>3</v>
      </c>
      <c r="O16" s="47">
        <v>4</v>
      </c>
      <c r="P16" s="47">
        <v>5</v>
      </c>
      <c r="Q16" s="47">
        <v>6</v>
      </c>
    </row>
    <row r="17" spans="9:17" ht="16.5" x14ac:dyDescent="0.3">
      <c r="I17" s="51" t="s">
        <v>37</v>
      </c>
      <c r="J17" s="50"/>
      <c r="K17" s="50"/>
      <c r="L17" s="50"/>
      <c r="M17" s="50"/>
      <c r="N17" s="50"/>
      <c r="O17" s="50"/>
      <c r="P17" s="50"/>
      <c r="Q17" s="50"/>
    </row>
    <row r="18" spans="9:17" ht="18.75" x14ac:dyDescent="0.35">
      <c r="J18" s="49" t="s">
        <v>35</v>
      </c>
      <c r="K18" s="56">
        <v>80</v>
      </c>
      <c r="L18" s="57"/>
      <c r="M18" s="57"/>
      <c r="N18" s="57"/>
      <c r="O18" s="3">
        <v>-60</v>
      </c>
      <c r="P18" s="3">
        <v>-60</v>
      </c>
      <c r="Q18" s="3">
        <v>-60</v>
      </c>
    </row>
    <row r="19" spans="9:17" x14ac:dyDescent="0.2">
      <c r="J19" s="49" t="s">
        <v>34</v>
      </c>
      <c r="K19" s="56"/>
      <c r="L19" s="56">
        <f>M9</f>
        <v>-109.99940862510125</v>
      </c>
      <c r="M19" s="56">
        <f>L19</f>
        <v>-109.99940862510125</v>
      </c>
      <c r="N19" s="56">
        <f>M19</f>
        <v>-109.99940862510125</v>
      </c>
    </row>
    <row r="20" spans="9:17" ht="15" thickBot="1" x14ac:dyDescent="0.25">
      <c r="I20" s="59"/>
      <c r="J20" s="54" t="s">
        <v>36</v>
      </c>
      <c r="K20" s="58">
        <f>K18+K19</f>
        <v>80</v>
      </c>
      <c r="L20" s="58">
        <f>L18+L19</f>
        <v>-109.99940862510125</v>
      </c>
      <c r="M20" s="58">
        <f t="shared" ref="M20:N20" si="3">M18+M19</f>
        <v>-109.99940862510125</v>
      </c>
      <c r="N20" s="58">
        <f t="shared" si="3"/>
        <v>-109.99940862510125</v>
      </c>
    </row>
    <row r="21" spans="9:17" ht="15" thickTop="1" x14ac:dyDescent="0.2"/>
    <row r="22" spans="9:17" ht="16.5" x14ac:dyDescent="0.3">
      <c r="I22" s="52"/>
      <c r="J22" s="1" t="s">
        <v>44</v>
      </c>
      <c r="K22" s="53">
        <f>K20+NPV(0.06,L20:N20)</f>
        <v>-214.02973368860899</v>
      </c>
    </row>
    <row r="23" spans="9:17" ht="15" x14ac:dyDescent="0.25">
      <c r="I23" s="52"/>
      <c r="J23" s="1"/>
      <c r="K23" s="53"/>
    </row>
    <row r="24" spans="9:17" ht="16.5" x14ac:dyDescent="0.3">
      <c r="I24" s="51" t="s">
        <v>38</v>
      </c>
      <c r="J24" s="50"/>
      <c r="K24" s="50"/>
      <c r="L24" s="50"/>
      <c r="M24" s="50"/>
      <c r="N24" s="50"/>
    </row>
    <row r="25" spans="9:17" ht="18.75" x14ac:dyDescent="0.35">
      <c r="J25" s="49" t="s">
        <v>35</v>
      </c>
      <c r="K25" s="56">
        <v>0</v>
      </c>
      <c r="L25" s="56">
        <f>D7-E7</f>
        <v>-20</v>
      </c>
      <c r="M25" s="56"/>
      <c r="N25" s="56"/>
    </row>
    <row r="26" spans="9:17" x14ac:dyDescent="0.2">
      <c r="J26" s="49" t="s">
        <v>34</v>
      </c>
      <c r="K26" s="56"/>
      <c r="L26" s="56"/>
      <c r="M26" s="56">
        <f>M19</f>
        <v>-109.99940862510125</v>
      </c>
      <c r="N26" s="56">
        <f>M26</f>
        <v>-109.99940862510125</v>
      </c>
    </row>
    <row r="27" spans="9:17" ht="15" thickBot="1" x14ac:dyDescent="0.25">
      <c r="I27" s="59"/>
      <c r="J27" s="54" t="s">
        <v>36</v>
      </c>
      <c r="K27" s="58">
        <f>K25+K26</f>
        <v>0</v>
      </c>
      <c r="L27" s="58">
        <f>L25+L26</f>
        <v>-20</v>
      </c>
      <c r="M27" s="58">
        <f t="shared" ref="M27" si="4">M25+M26</f>
        <v>-109.99940862510125</v>
      </c>
      <c r="N27" s="58">
        <f t="shared" ref="N27" si="5">N25+N26</f>
        <v>-109.99940862510125</v>
      </c>
    </row>
    <row r="28" spans="9:17" ht="15" thickTop="1" x14ac:dyDescent="0.2"/>
    <row r="29" spans="9:17" ht="16.5" x14ac:dyDescent="0.3">
      <c r="I29" s="52"/>
      <c r="J29" s="1" t="s">
        <v>41</v>
      </c>
      <c r="K29" s="53">
        <f>K27+NPV(0.06,L27:N27)</f>
        <v>-209.12463121209836</v>
      </c>
    </row>
    <row r="31" spans="9:17" ht="16.5" x14ac:dyDescent="0.3">
      <c r="I31" s="51" t="s">
        <v>39</v>
      </c>
      <c r="J31" s="50"/>
      <c r="K31" s="50"/>
      <c r="L31" s="50"/>
      <c r="M31" s="50"/>
      <c r="N31" s="50"/>
    </row>
    <row r="32" spans="9:17" ht="18.75" x14ac:dyDescent="0.35">
      <c r="J32" s="49" t="s">
        <v>35</v>
      </c>
      <c r="K32" s="56">
        <v>0</v>
      </c>
      <c r="L32" s="56">
        <f>-E7</f>
        <v>-70</v>
      </c>
      <c r="M32" s="56">
        <f>D8-E8</f>
        <v>-60</v>
      </c>
      <c r="N32" s="56"/>
    </row>
    <row r="33" spans="9:16" x14ac:dyDescent="0.2">
      <c r="J33" s="49" t="s">
        <v>34</v>
      </c>
      <c r="K33" s="56"/>
      <c r="L33" s="56"/>
      <c r="M33" s="56"/>
      <c r="N33" s="56">
        <f>N26</f>
        <v>-109.99940862510125</v>
      </c>
    </row>
    <row r="34" spans="9:16" ht="15" thickBot="1" x14ac:dyDescent="0.25">
      <c r="I34" s="59"/>
      <c r="J34" s="54" t="s">
        <v>36</v>
      </c>
      <c r="K34" s="58">
        <f>K32+K33</f>
        <v>0</v>
      </c>
      <c r="L34" s="58">
        <f>L32+L33</f>
        <v>-70</v>
      </c>
      <c r="M34" s="58">
        <f t="shared" ref="M34" si="6">M32+M33</f>
        <v>-60</v>
      </c>
      <c r="N34" s="58">
        <f t="shared" ref="N34" si="7">N32+N33</f>
        <v>-109.99940862510125</v>
      </c>
      <c r="P34" s="56"/>
    </row>
    <row r="35" spans="9:16" ht="15" thickTop="1" x14ac:dyDescent="0.2"/>
    <row r="36" spans="9:16" ht="16.5" x14ac:dyDescent="0.3">
      <c r="I36" s="52"/>
      <c r="J36" s="1" t="s">
        <v>43</v>
      </c>
      <c r="K36" s="53">
        <f>K34+NPV(0.06,L34:N34)</f>
        <v>-211.79514685369568</v>
      </c>
    </row>
    <row r="38" spans="9:16" ht="15" x14ac:dyDescent="0.25">
      <c r="I38" s="51" t="s">
        <v>40</v>
      </c>
      <c r="J38" s="50"/>
      <c r="K38" s="50"/>
      <c r="L38" s="50"/>
      <c r="M38" s="50"/>
      <c r="N38" s="50"/>
    </row>
    <row r="39" spans="9:16" ht="18.75" x14ac:dyDescent="0.35">
      <c r="J39" s="49" t="s">
        <v>35</v>
      </c>
      <c r="K39" s="56">
        <v>0</v>
      </c>
      <c r="L39" s="56">
        <f>-E7</f>
        <v>-70</v>
      </c>
      <c r="M39" s="56">
        <f>-E8</f>
        <v>-80</v>
      </c>
      <c r="N39" s="56">
        <f>-E9</f>
        <v>-100</v>
      </c>
    </row>
    <row r="40" spans="9:16" x14ac:dyDescent="0.2">
      <c r="J40" s="49" t="s">
        <v>34</v>
      </c>
      <c r="K40" s="56"/>
      <c r="L40" s="56"/>
      <c r="M40" s="56"/>
      <c r="N40" s="56"/>
    </row>
    <row r="41" spans="9:16" ht="15" thickBot="1" x14ac:dyDescent="0.25">
      <c r="I41" s="59"/>
      <c r="J41" s="54" t="s">
        <v>36</v>
      </c>
      <c r="K41" s="58">
        <f>K39+K40</f>
        <v>0</v>
      </c>
      <c r="L41" s="58">
        <f>L39+L40</f>
        <v>-70</v>
      </c>
      <c r="M41" s="58">
        <f t="shared" ref="M41" si="8">M39+M40</f>
        <v>-80</v>
      </c>
      <c r="N41" s="58">
        <f t="shared" ref="N41" si="9">N39+N40</f>
        <v>-100</v>
      </c>
    </row>
    <row r="42" spans="9:16" ht="15" thickTop="1" x14ac:dyDescent="0.2"/>
    <row r="43" spans="9:16" ht="16.5" x14ac:dyDescent="0.3">
      <c r="I43" s="52"/>
      <c r="J43" s="1" t="s">
        <v>42</v>
      </c>
      <c r="K43" s="53">
        <f>K41+NPV(0.06,L41:N41)</f>
        <v>-221.19937935342594</v>
      </c>
    </row>
  </sheetData>
  <mergeCells count="1">
    <mergeCell ref="K15:N1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9"/>
  <sheetViews>
    <sheetView showGridLines="0" zoomScale="90" zoomScaleNormal="90" workbookViewId="0"/>
  </sheetViews>
  <sheetFormatPr baseColWidth="10" defaultRowHeight="14.25" x14ac:dyDescent="0.2"/>
  <cols>
    <col min="1" max="2" width="11.42578125" style="3"/>
    <col min="3" max="3" width="13.42578125" style="39" customWidth="1"/>
    <col min="4" max="10" width="13.42578125" style="3" customWidth="1"/>
    <col min="11" max="11" width="16.140625" style="3" customWidth="1"/>
    <col min="12" max="16384" width="11.42578125" style="3"/>
  </cols>
  <sheetData>
    <row r="1" spans="3:22" ht="15" x14ac:dyDescent="0.25">
      <c r="C1" s="35"/>
    </row>
    <row r="2" spans="3:22" ht="15" x14ac:dyDescent="0.25">
      <c r="C2" s="35"/>
    </row>
    <row r="5" spans="3:22" ht="40.5" customHeight="1" thickBot="1" x14ac:dyDescent="0.25">
      <c r="C5" s="43" t="s">
        <v>23</v>
      </c>
      <c r="D5" s="44" t="s">
        <v>24</v>
      </c>
      <c r="E5" s="44" t="s">
        <v>45</v>
      </c>
      <c r="F5" s="44" t="s">
        <v>26</v>
      </c>
      <c r="G5" s="45" t="s">
        <v>29</v>
      </c>
      <c r="H5" s="44" t="s">
        <v>46</v>
      </c>
      <c r="I5" s="44" t="s">
        <v>27</v>
      </c>
      <c r="J5" s="44" t="s">
        <v>47</v>
      </c>
      <c r="L5" s="47">
        <v>0</v>
      </c>
      <c r="M5" s="47">
        <v>1</v>
      </c>
      <c r="N5" s="47">
        <v>2</v>
      </c>
      <c r="O5" s="47">
        <v>3</v>
      </c>
      <c r="P5" s="47">
        <v>4</v>
      </c>
      <c r="Q5" s="47">
        <v>5</v>
      </c>
      <c r="R5" s="47">
        <v>6</v>
      </c>
      <c r="S5" s="47">
        <v>7</v>
      </c>
      <c r="T5" s="47">
        <v>8</v>
      </c>
      <c r="U5" s="47">
        <v>9</v>
      </c>
      <c r="V5" s="47">
        <v>10</v>
      </c>
    </row>
    <row r="6" spans="3:22" ht="42" customHeight="1" x14ac:dyDescent="0.2">
      <c r="C6" s="36">
        <v>0</v>
      </c>
      <c r="D6" s="40">
        <v>80</v>
      </c>
      <c r="E6" s="40" t="s">
        <v>30</v>
      </c>
      <c r="F6" s="40" t="s">
        <v>30</v>
      </c>
      <c r="G6" s="40" t="s">
        <v>30</v>
      </c>
      <c r="H6" s="40" t="s">
        <v>30</v>
      </c>
      <c r="I6" s="40" t="s">
        <v>30</v>
      </c>
      <c r="J6" s="40" t="s">
        <v>30</v>
      </c>
      <c r="L6" s="39">
        <v>-368</v>
      </c>
      <c r="M6" s="3">
        <v>-60</v>
      </c>
      <c r="N6" s="3">
        <v>-60</v>
      </c>
      <c r="O6" s="3">
        <v>-60</v>
      </c>
      <c r="P6" s="3">
        <v>-60</v>
      </c>
      <c r="Q6" s="3">
        <v>-60</v>
      </c>
      <c r="R6" s="3">
        <v>-60</v>
      </c>
      <c r="S6" s="3">
        <v>-60</v>
      </c>
      <c r="T6" s="3">
        <v>-60</v>
      </c>
      <c r="U6" s="3">
        <v>-60</v>
      </c>
      <c r="V6" s="3">
        <v>-60</v>
      </c>
    </row>
    <row r="7" spans="3:22" ht="42" customHeight="1" x14ac:dyDescent="0.2">
      <c r="C7" s="37">
        <v>1</v>
      </c>
      <c r="D7" s="46">
        <v>50</v>
      </c>
      <c r="E7" s="46">
        <v>65</v>
      </c>
      <c r="F7" s="46">
        <f>D7-D6</f>
        <v>-30</v>
      </c>
      <c r="G7" s="41">
        <f>0.06*D6</f>
        <v>4.8</v>
      </c>
      <c r="H7" s="41">
        <f>E7-F7+G7</f>
        <v>99.8</v>
      </c>
      <c r="I7" s="41">
        <f>'4.3.1.1 Tab4.4alt'!H7</f>
        <v>104.8</v>
      </c>
      <c r="J7" s="46">
        <f>I7-H7</f>
        <v>5</v>
      </c>
    </row>
    <row r="8" spans="3:22" ht="42" customHeight="1" x14ac:dyDescent="0.2">
      <c r="C8" s="37">
        <v>2</v>
      </c>
      <c r="D8" s="46">
        <v>20</v>
      </c>
      <c r="E8" s="46">
        <v>68</v>
      </c>
      <c r="F8" s="46">
        <f t="shared" ref="F8:F9" si="0">D8-D7</f>
        <v>-30</v>
      </c>
      <c r="G8" s="41">
        <f t="shared" ref="G8:G9" si="1">0.06*D7</f>
        <v>3</v>
      </c>
      <c r="H8" s="41">
        <f t="shared" ref="H8:H9" si="2">E8-F8+G8</f>
        <v>101</v>
      </c>
      <c r="I8" s="41">
        <f>'4.3.1.1 Tab4.4alt'!H8</f>
        <v>113</v>
      </c>
      <c r="J8" s="46">
        <f t="shared" ref="J8:J9" si="3">I8-H8</f>
        <v>12</v>
      </c>
      <c r="L8" s="3" t="s">
        <v>31</v>
      </c>
      <c r="N8" s="48">
        <f>L6+NPV(0.06,M6:V6)</f>
        <v>-809.6052230848818</v>
      </c>
    </row>
    <row r="9" spans="3:22" ht="42" customHeight="1" x14ac:dyDescent="0.2">
      <c r="C9" s="38">
        <v>3</v>
      </c>
      <c r="D9" s="42">
        <v>0</v>
      </c>
      <c r="E9" s="42">
        <v>90</v>
      </c>
      <c r="F9" s="46">
        <f t="shared" si="0"/>
        <v>-20</v>
      </c>
      <c r="G9" s="41">
        <f t="shared" si="1"/>
        <v>1.2</v>
      </c>
      <c r="H9" s="41">
        <f t="shared" si="2"/>
        <v>111.2</v>
      </c>
      <c r="I9" s="41">
        <f>'4.3.1.1 Tab4.4alt'!H9</f>
        <v>121.2</v>
      </c>
      <c r="J9" s="46">
        <f t="shared" si="3"/>
        <v>10</v>
      </c>
      <c r="L9" s="3" t="s">
        <v>32</v>
      </c>
      <c r="N9" s="48">
        <f>-PMT(0.06,10,N8)</f>
        <v>-109.99940862510125</v>
      </c>
    </row>
    <row r="15" spans="3:22" ht="15" x14ac:dyDescent="0.25">
      <c r="L15" s="73" t="s">
        <v>33</v>
      </c>
      <c r="M15" s="74"/>
      <c r="N15" s="74"/>
      <c r="O15" s="74"/>
    </row>
    <row r="16" spans="3:22" ht="15" thickBot="1" x14ac:dyDescent="0.25">
      <c r="J16" s="50"/>
      <c r="K16" s="50"/>
      <c r="L16" s="47">
        <v>0</v>
      </c>
      <c r="M16" s="47">
        <v>1</v>
      </c>
      <c r="N16" s="47">
        <v>2</v>
      </c>
      <c r="O16" s="47">
        <v>3</v>
      </c>
      <c r="P16" s="50"/>
      <c r="Q16" s="50"/>
      <c r="R16" s="50"/>
      <c r="S16" s="59"/>
    </row>
    <row r="17" spans="2:19" ht="16.5" x14ac:dyDescent="0.3">
      <c r="J17" s="51" t="s">
        <v>38</v>
      </c>
      <c r="K17" s="50"/>
      <c r="L17" s="50"/>
      <c r="M17" s="50"/>
      <c r="N17" s="50"/>
      <c r="O17" s="50"/>
      <c r="P17" s="50"/>
      <c r="Q17" s="50"/>
      <c r="R17" s="50"/>
      <c r="S17" s="59"/>
    </row>
    <row r="18" spans="2:19" ht="18.75" x14ac:dyDescent="0.35">
      <c r="B18" s="59"/>
      <c r="C18" s="69"/>
      <c r="D18" s="59"/>
      <c r="E18" s="70"/>
      <c r="F18" s="59"/>
      <c r="K18" s="49" t="s">
        <v>35</v>
      </c>
      <c r="L18" s="56"/>
      <c r="M18" s="56">
        <f>50-70</f>
        <v>-20</v>
      </c>
      <c r="N18" s="57"/>
      <c r="O18" s="57"/>
      <c r="P18" s="59"/>
      <c r="Q18" s="59"/>
      <c r="R18" s="59"/>
      <c r="S18" s="59"/>
    </row>
    <row r="19" spans="2:19" x14ac:dyDescent="0.2">
      <c r="B19" s="59"/>
      <c r="C19" s="71"/>
      <c r="D19" s="71"/>
      <c r="E19" s="71"/>
      <c r="F19" s="59"/>
      <c r="K19" s="49" t="s">
        <v>34</v>
      </c>
      <c r="L19" s="56"/>
      <c r="M19" s="56"/>
      <c r="N19" s="56">
        <f>N9</f>
        <v>-109.99940862510125</v>
      </c>
      <c r="O19" s="56">
        <f>N19</f>
        <v>-109.99940862510125</v>
      </c>
      <c r="P19" s="59"/>
      <c r="Q19" s="59"/>
      <c r="R19" s="59"/>
      <c r="S19" s="59"/>
    </row>
    <row r="20" spans="2:19" ht="15" thickBot="1" x14ac:dyDescent="0.25">
      <c r="B20" s="59"/>
      <c r="C20" s="71"/>
      <c r="D20" s="71"/>
      <c r="E20" s="71"/>
      <c r="F20" s="72"/>
      <c r="J20" s="59"/>
      <c r="K20" s="54" t="s">
        <v>36</v>
      </c>
      <c r="L20" s="58">
        <f>L18+L19</f>
        <v>0</v>
      </c>
      <c r="M20" s="58">
        <f>M18+M19</f>
        <v>-20</v>
      </c>
      <c r="N20" s="58">
        <f t="shared" ref="N20:O20" si="4">N18+N19</f>
        <v>-109.99940862510125</v>
      </c>
      <c r="O20" s="58">
        <f t="shared" si="4"/>
        <v>-109.99940862510125</v>
      </c>
    </row>
    <row r="21" spans="2:19" ht="15" thickTop="1" x14ac:dyDescent="0.2">
      <c r="B21" s="59"/>
      <c r="C21" s="71"/>
      <c r="D21" s="71"/>
      <c r="E21" s="71"/>
      <c r="F21" s="72"/>
    </row>
    <row r="22" spans="2:19" ht="16.5" x14ac:dyDescent="0.3">
      <c r="B22" s="59"/>
      <c r="C22" s="71"/>
      <c r="D22" s="71"/>
      <c r="E22" s="71"/>
      <c r="F22" s="72"/>
      <c r="J22" s="52"/>
      <c r="K22" s="1" t="s">
        <v>44</v>
      </c>
      <c r="L22" s="53">
        <f>L20+NPV(0.06,M20:O20)</f>
        <v>-209.12463121209836</v>
      </c>
    </row>
    <row r="23" spans="2:19" ht="15" x14ac:dyDescent="0.25">
      <c r="B23" s="59"/>
      <c r="C23" s="69"/>
      <c r="D23" s="59"/>
      <c r="E23" s="70"/>
      <c r="F23" s="59"/>
      <c r="J23" s="52"/>
      <c r="K23" s="1"/>
      <c r="L23" s="53"/>
    </row>
    <row r="24" spans="2:19" ht="16.5" x14ac:dyDescent="0.3">
      <c r="E24" s="61"/>
      <c r="J24" s="51" t="s">
        <v>51</v>
      </c>
      <c r="K24" s="50"/>
      <c r="L24" s="50"/>
      <c r="M24" s="50"/>
      <c r="N24" s="50"/>
      <c r="O24" s="50"/>
    </row>
    <row r="25" spans="2:19" ht="18" thickBot="1" x14ac:dyDescent="0.25">
      <c r="C25" s="47">
        <v>0</v>
      </c>
      <c r="D25" s="47">
        <v>1</v>
      </c>
      <c r="E25" s="47">
        <v>2</v>
      </c>
      <c r="F25" s="47">
        <v>3</v>
      </c>
      <c r="G25" s="50"/>
      <c r="H25" s="50"/>
      <c r="K25" s="62" t="s">
        <v>48</v>
      </c>
      <c r="L25" s="56">
        <v>-20</v>
      </c>
    </row>
    <row r="26" spans="2:19" ht="17.25" x14ac:dyDescent="0.2">
      <c r="B26" s="62" t="s">
        <v>48</v>
      </c>
      <c r="C26" s="56">
        <v>20</v>
      </c>
      <c r="D26" s="56"/>
      <c r="E26" s="56"/>
      <c r="F26" s="56"/>
      <c r="G26" s="59"/>
      <c r="H26" s="59"/>
      <c r="K26" s="62" t="s">
        <v>45</v>
      </c>
      <c r="L26" s="56"/>
      <c r="M26" s="56">
        <f>-E7</f>
        <v>-65</v>
      </c>
      <c r="N26" s="56">
        <f>-E8</f>
        <v>-68</v>
      </c>
      <c r="O26" s="56">
        <f>-E9</f>
        <v>-90</v>
      </c>
    </row>
    <row r="27" spans="2:19" ht="18" thickBot="1" x14ac:dyDescent="0.25">
      <c r="B27" s="62" t="s">
        <v>45</v>
      </c>
      <c r="C27" s="56"/>
      <c r="D27" s="56">
        <v>65</v>
      </c>
      <c r="E27" s="56">
        <v>68</v>
      </c>
      <c r="F27" s="56">
        <v>90</v>
      </c>
      <c r="G27" s="59"/>
      <c r="H27" s="59"/>
      <c r="J27" s="59"/>
      <c r="K27" s="54" t="s">
        <v>36</v>
      </c>
      <c r="L27" s="58">
        <f>L25+L26</f>
        <v>-20</v>
      </c>
      <c r="M27" s="58">
        <f t="shared" ref="M27:O27" si="5">M25+M26</f>
        <v>-65</v>
      </c>
      <c r="N27" s="58">
        <f t="shared" si="5"/>
        <v>-68</v>
      </c>
      <c r="O27" s="58">
        <f t="shared" si="5"/>
        <v>-90</v>
      </c>
    </row>
    <row r="28" spans="2:19" ht="18" thickTop="1" x14ac:dyDescent="0.2">
      <c r="B28" s="62" t="s">
        <v>25</v>
      </c>
      <c r="C28" s="56"/>
      <c r="D28" s="56">
        <v>70</v>
      </c>
      <c r="E28" s="56">
        <v>80</v>
      </c>
      <c r="F28" s="56">
        <v>100</v>
      </c>
    </row>
    <row r="29" spans="2:19" ht="17.25" thickBot="1" x14ac:dyDescent="0.35">
      <c r="B29" s="54" t="s">
        <v>49</v>
      </c>
      <c r="C29" s="58">
        <f>C28-C27-C26</f>
        <v>-20</v>
      </c>
      <c r="D29" s="58">
        <f t="shared" ref="D29:F29" si="6">D28-D27-D26</f>
        <v>5</v>
      </c>
      <c r="E29" s="58">
        <f t="shared" si="6"/>
        <v>12</v>
      </c>
      <c r="F29" s="58">
        <f t="shared" si="6"/>
        <v>10</v>
      </c>
      <c r="J29" s="52"/>
      <c r="K29" s="1" t="s">
        <v>42</v>
      </c>
      <c r="L29" s="53">
        <f>L27+NPV(0.06,M27:O27)</f>
        <v>-217.40624811085661</v>
      </c>
    </row>
    <row r="30" spans="2:19" ht="15" thickTop="1" x14ac:dyDescent="0.2">
      <c r="B30" s="3" t="s">
        <v>50</v>
      </c>
      <c r="C30" s="55">
        <f>C29+NPV(0.06,D29:F29)</f>
        <v>3.7931312425693662</v>
      </c>
    </row>
    <row r="31" spans="2:19" ht="15" x14ac:dyDescent="0.25">
      <c r="J31" s="63"/>
      <c r="K31" s="50"/>
      <c r="L31" s="50"/>
      <c r="M31" s="50"/>
      <c r="N31" s="50"/>
      <c r="O31" s="50"/>
      <c r="P31" s="59"/>
    </row>
    <row r="32" spans="2:19" x14ac:dyDescent="0.2">
      <c r="J32" s="59"/>
      <c r="K32" s="64"/>
      <c r="L32" s="65"/>
      <c r="M32" s="65"/>
      <c r="N32" s="65"/>
      <c r="O32" s="65"/>
      <c r="P32" s="59"/>
    </row>
    <row r="33" spans="10:17" x14ac:dyDescent="0.2">
      <c r="J33" s="59"/>
      <c r="K33" s="64"/>
      <c r="L33" s="65"/>
      <c r="M33" s="65"/>
      <c r="N33" s="65"/>
      <c r="O33" s="65"/>
      <c r="P33" s="59"/>
    </row>
    <row r="34" spans="10:17" x14ac:dyDescent="0.2">
      <c r="J34" s="59"/>
      <c r="K34" s="64"/>
      <c r="L34" s="65"/>
      <c r="M34" s="65"/>
      <c r="N34" s="65"/>
      <c r="O34" s="65"/>
      <c r="P34" s="59"/>
      <c r="Q34" s="56"/>
    </row>
    <row r="35" spans="10:17" x14ac:dyDescent="0.2">
      <c r="J35" s="59"/>
      <c r="K35" s="59"/>
      <c r="L35" s="59"/>
      <c r="M35" s="59"/>
      <c r="N35" s="59"/>
      <c r="O35" s="59"/>
      <c r="P35" s="59"/>
    </row>
    <row r="36" spans="10:17" ht="15" x14ac:dyDescent="0.25">
      <c r="J36" s="66"/>
      <c r="K36" s="67"/>
      <c r="L36" s="68"/>
      <c r="M36" s="59"/>
      <c r="N36" s="59"/>
      <c r="O36" s="59"/>
      <c r="P36" s="59"/>
    </row>
    <row r="37" spans="10:17" x14ac:dyDescent="0.2">
      <c r="J37" s="59"/>
      <c r="K37" s="59"/>
      <c r="L37" s="59"/>
      <c r="M37" s="59"/>
      <c r="N37" s="59"/>
      <c r="O37" s="59"/>
      <c r="P37" s="59"/>
    </row>
    <row r="38" spans="10:17" x14ac:dyDescent="0.2">
      <c r="J38" s="59"/>
      <c r="K38" s="59"/>
      <c r="L38" s="59"/>
      <c r="M38" s="59"/>
      <c r="N38" s="59"/>
      <c r="O38" s="59"/>
      <c r="P38" s="59"/>
    </row>
    <row r="39" spans="10:17" x14ac:dyDescent="0.2">
      <c r="J39" s="59"/>
      <c r="K39" s="59"/>
      <c r="L39" s="59"/>
      <c r="M39" s="59"/>
      <c r="N39" s="59"/>
      <c r="O39" s="59"/>
      <c r="P39" s="59"/>
    </row>
  </sheetData>
  <mergeCells count="1">
    <mergeCell ref="L15:O1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2:C19"/>
  <sheetViews>
    <sheetView tabSelected="1" workbookViewId="0"/>
  </sheetViews>
  <sheetFormatPr baseColWidth="10" defaultRowHeight="15" x14ac:dyDescent="0.25"/>
  <sheetData>
    <row r="12" spans="3:3" x14ac:dyDescent="0.25">
      <c r="C12" s="60">
        <f>32+ 650*((((1.04)^12)*0.04)/(((1.04)^12)-1))</f>
        <v>101.25891224593671</v>
      </c>
    </row>
    <row r="19" spans="3:3" x14ac:dyDescent="0.25">
      <c r="C19">
        <f>(C12-80)*((((1.04)^5)-1)/(((1.04)^5)*0.04))</f>
        <v>94.640900269575042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4.2.1.2</vt:lpstr>
      <vt:lpstr> 4.2.1.2  (2)</vt:lpstr>
      <vt:lpstr>Abb 4.1 bzw. jetzt 4.2</vt:lpstr>
      <vt:lpstr>4.2.2.1 -Tab4.2alt-</vt:lpstr>
      <vt:lpstr>4.2.2.2 - Tab4.3alt-</vt:lpstr>
      <vt:lpstr>4.3.1.1 Tab4.4alt</vt:lpstr>
      <vt:lpstr>4.3.1.3 Tab4.5alt</vt:lpstr>
      <vt:lpstr>Kühlschrankbeispiel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Hoischen, Annika, Springer Fachmedien</cp:lastModifiedBy>
  <dcterms:created xsi:type="dcterms:W3CDTF">2014-07-08T19:08:59Z</dcterms:created>
  <dcterms:modified xsi:type="dcterms:W3CDTF">2018-08-13T15:36:20Z</dcterms:modified>
</cp:coreProperties>
</file>